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0.250\администрация\Совет депутатов\БЮДЖЕТЫ\7-52\"/>
    </mc:Choice>
  </mc:AlternateContent>
  <bookViews>
    <workbookView xWindow="0" yWindow="0" windowWidth="28800" windowHeight="12435" activeTab="6"/>
  </bookViews>
  <sheets>
    <sheet name="Приложение 1" sheetId="12" r:id="rId1"/>
    <sheet name="Приложение 2" sheetId="17" r:id="rId2"/>
    <sheet name="Приложение 3" sheetId="16" r:id="rId3"/>
    <sheet name="Приложение 4" sheetId="8" r:id="rId4"/>
    <sheet name="Приложение 5" sheetId="10" r:id="rId5"/>
    <sheet name="Приложение 6" sheetId="19" r:id="rId6"/>
    <sheet name="Приложение 7" sheetId="20" r:id="rId7"/>
  </sheets>
  <definedNames>
    <definedName name="_xlnm._FilterDatabase" localSheetId="1" hidden="1">'Приложение 2'!#REF!</definedName>
    <definedName name="_xlnm._FilterDatabase" localSheetId="3" hidden="1">'Приложение 4'!$A$17:$J$167</definedName>
    <definedName name="_xlnm._FilterDatabase" localSheetId="4" hidden="1">'Приложение 5'!$A$18:$I$252</definedName>
    <definedName name="_xlnm.Print_Titles" localSheetId="1">'Приложение 2'!$18:$21</definedName>
    <definedName name="_xlnm.Print_Titles" localSheetId="3">'Приложение 4'!$16:$17</definedName>
    <definedName name="_xlnm.Print_Titles" localSheetId="4">'Приложение 5'!$17:$18</definedName>
    <definedName name="_xlnm.Print_Area" localSheetId="0">'Приложение 1'!$A$1:$F$29</definedName>
    <definedName name="_xlnm.Print_Area" localSheetId="2">'Приложение 3'!$A$1:$F$47</definedName>
    <definedName name="_xlnm.Print_Area" localSheetId="3">'Приложение 4'!$A$1:$I$166</definedName>
  </definedNames>
  <calcPr calcId="152511"/>
</workbook>
</file>

<file path=xl/calcChain.xml><?xml version="1.0" encoding="utf-8"?>
<calcChain xmlns="http://schemas.openxmlformats.org/spreadsheetml/2006/main">
  <c r="D33" i="16" l="1"/>
  <c r="D28" i="16"/>
  <c r="D24" i="16"/>
  <c r="D21" i="16"/>
  <c r="G138" i="10"/>
  <c r="G148" i="10"/>
  <c r="G86" i="10"/>
  <c r="G82" i="10"/>
  <c r="G71" i="10"/>
  <c r="G44" i="10"/>
  <c r="G29" i="10"/>
  <c r="G150" i="8"/>
  <c r="G131" i="8"/>
  <c r="G97" i="8"/>
  <c r="G84" i="8"/>
  <c r="G59" i="8"/>
  <c r="G33" i="8"/>
  <c r="G31" i="8"/>
  <c r="G85" i="10" l="1"/>
  <c r="G84" i="10" s="1"/>
  <c r="G147" i="10"/>
  <c r="G146" i="10" s="1"/>
  <c r="G145" i="10" s="1"/>
  <c r="G164" i="10"/>
  <c r="G168" i="10"/>
  <c r="G32" i="8"/>
  <c r="G72" i="8"/>
  <c r="G74" i="8"/>
  <c r="D26" i="16"/>
  <c r="C20" i="19" l="1"/>
  <c r="C21" i="20"/>
  <c r="D22" i="16"/>
  <c r="G178" i="10"/>
  <c r="K99" i="17"/>
  <c r="G44" i="8"/>
  <c r="K102" i="17" l="1"/>
  <c r="K97" i="17" s="1"/>
  <c r="I191" i="10" l="1"/>
  <c r="H191" i="10"/>
  <c r="G191" i="10"/>
  <c r="I198" i="10"/>
  <c r="H198" i="10"/>
  <c r="G198" i="10"/>
  <c r="H28" i="10" l="1"/>
  <c r="I28" i="10"/>
  <c r="G28" i="10"/>
  <c r="G27" i="10" s="1"/>
  <c r="I146" i="10"/>
  <c r="I147" i="10" s="1"/>
  <c r="I148" i="10" s="1"/>
  <c r="H146" i="10"/>
  <c r="H147" i="10" s="1"/>
  <c r="H148" i="10" s="1"/>
  <c r="I58" i="8"/>
  <c r="H58" i="8"/>
  <c r="G58" i="8"/>
  <c r="G94" i="10"/>
  <c r="G93" i="10" s="1"/>
  <c r="K24" i="17"/>
  <c r="I113" i="10" l="1"/>
  <c r="H113" i="10"/>
  <c r="G113" i="10"/>
  <c r="I111" i="10"/>
  <c r="I110" i="10" s="1"/>
  <c r="I109" i="10" s="1"/>
  <c r="I108" i="10" s="1"/>
  <c r="I107" i="10" s="1"/>
  <c r="H111" i="10"/>
  <c r="H110" i="10" s="1"/>
  <c r="H109" i="10" s="1"/>
  <c r="H108" i="10" s="1"/>
  <c r="H107" i="10" s="1"/>
  <c r="G111" i="10"/>
  <c r="G110" i="10" s="1"/>
  <c r="G109" i="10" s="1"/>
  <c r="G108" i="10" s="1"/>
  <c r="G107" i="10" s="1"/>
  <c r="I110" i="8"/>
  <c r="H110" i="8"/>
  <c r="G110" i="8"/>
  <c r="C23" i="19"/>
  <c r="C29" i="19" s="1"/>
  <c r="K95" i="17"/>
  <c r="L78" i="17"/>
  <c r="M78" i="17"/>
  <c r="K78" i="17"/>
  <c r="G109" i="8" l="1"/>
  <c r="I109" i="8"/>
  <c r="H109" i="8"/>
  <c r="M105" i="17"/>
  <c r="L105" i="17"/>
  <c r="K105" i="17"/>
  <c r="K76" i="17"/>
  <c r="K75" i="17" s="1"/>
  <c r="M74" i="17"/>
  <c r="L74" i="17"/>
  <c r="K74" i="17"/>
  <c r="K81" i="17"/>
  <c r="K80" i="17" s="1"/>
  <c r="M80" i="17"/>
  <c r="L80" i="17"/>
  <c r="I151" i="10"/>
  <c r="I152" i="10" s="1"/>
  <c r="H151" i="10"/>
  <c r="H152" i="10" s="1"/>
  <c r="G151" i="10"/>
  <c r="G152" i="10" s="1"/>
  <c r="I149" i="10"/>
  <c r="H149" i="10"/>
  <c r="G149" i="10"/>
  <c r="G144" i="10" s="1"/>
  <c r="I142" i="10"/>
  <c r="H142" i="10"/>
  <c r="G143" i="10" l="1"/>
  <c r="G142" i="10" s="1"/>
  <c r="I105" i="10" l="1"/>
  <c r="I106" i="10" s="1"/>
  <c r="H105" i="10"/>
  <c r="H106" i="10" s="1"/>
  <c r="G105" i="10"/>
  <c r="G106" i="10" s="1"/>
  <c r="I103" i="10"/>
  <c r="H103" i="10"/>
  <c r="G103" i="10"/>
  <c r="I107" i="8" l="1"/>
  <c r="H107" i="8"/>
  <c r="G107" i="8"/>
  <c r="I60" i="8"/>
  <c r="H60" i="8"/>
  <c r="G60" i="8"/>
  <c r="G57" i="8" s="1"/>
  <c r="C25" i="20"/>
  <c r="E29" i="19"/>
  <c r="H57" i="8" l="1"/>
  <c r="H56" i="8" s="1"/>
  <c r="I57" i="8"/>
  <c r="I56" i="8" s="1"/>
  <c r="G56" i="8"/>
  <c r="I102" i="10" l="1"/>
  <c r="H102" i="10"/>
  <c r="G102" i="10"/>
  <c r="I100" i="10"/>
  <c r="I99" i="10" s="1"/>
  <c r="I98" i="10" s="1"/>
  <c r="I97" i="10" s="1"/>
  <c r="I96" i="10" s="1"/>
  <c r="H100" i="10"/>
  <c r="H99" i="10" s="1"/>
  <c r="H98" i="10" s="1"/>
  <c r="H97" i="10" s="1"/>
  <c r="H96" i="10" s="1"/>
  <c r="G100" i="10"/>
  <c r="G99" i="10" s="1"/>
  <c r="H32" i="10"/>
  <c r="I32" i="10"/>
  <c r="I45" i="10"/>
  <c r="I46" i="10" s="1"/>
  <c r="I47" i="10" s="1"/>
  <c r="I48" i="10" s="1"/>
  <c r="H45" i="10"/>
  <c r="H46" i="10" s="1"/>
  <c r="H47" i="10" s="1"/>
  <c r="H48" i="10" s="1"/>
  <c r="G45" i="10"/>
  <c r="G46" i="10" s="1"/>
  <c r="G47" i="10" s="1"/>
  <c r="G48" i="10" s="1"/>
  <c r="G98" i="10" l="1"/>
  <c r="G97" i="10" s="1"/>
  <c r="G96" i="10" s="1"/>
  <c r="I127" i="10"/>
  <c r="H127" i="10"/>
  <c r="G127" i="10"/>
  <c r="I125" i="10"/>
  <c r="I124" i="10" s="1"/>
  <c r="I123" i="10" s="1"/>
  <c r="I122" i="10" s="1"/>
  <c r="I121" i="10" s="1"/>
  <c r="H125" i="10"/>
  <c r="H124" i="10" s="1"/>
  <c r="H123" i="10" s="1"/>
  <c r="H122" i="10" s="1"/>
  <c r="H121" i="10" s="1"/>
  <c r="G125" i="10"/>
  <c r="G124" i="10" s="1"/>
  <c r="G123" i="10" s="1"/>
  <c r="G122" i="10" s="1"/>
  <c r="G121" i="10" s="1"/>
  <c r="I120" i="10"/>
  <c r="H120" i="10"/>
  <c r="G120" i="10"/>
  <c r="I118" i="10"/>
  <c r="I117" i="10" s="1"/>
  <c r="I116" i="10" s="1"/>
  <c r="I115" i="10" s="1"/>
  <c r="I114" i="10" s="1"/>
  <c r="H118" i="10"/>
  <c r="H117" i="10" s="1"/>
  <c r="H116" i="10" s="1"/>
  <c r="H115" i="10" s="1"/>
  <c r="H114" i="10" s="1"/>
  <c r="G118" i="10"/>
  <c r="G117" i="10" s="1"/>
  <c r="G116" i="10" s="1"/>
  <c r="G115" i="10" s="1"/>
  <c r="G114" i="10" s="1"/>
  <c r="I40" i="10"/>
  <c r="I41" i="10" s="1"/>
  <c r="I42" i="10" s="1"/>
  <c r="I43" i="10" s="1"/>
  <c r="H40" i="10"/>
  <c r="H41" i="10" s="1"/>
  <c r="H42" i="10" s="1"/>
  <c r="H43" i="10" s="1"/>
  <c r="G40" i="10"/>
  <c r="G41" i="10" s="1"/>
  <c r="G42" i="10" s="1"/>
  <c r="G43" i="10" s="1"/>
  <c r="I35" i="10"/>
  <c r="H35" i="10"/>
  <c r="H21" i="10"/>
  <c r="I21" i="10"/>
  <c r="G21" i="10"/>
  <c r="I23" i="10"/>
  <c r="I24" i="10" s="1"/>
  <c r="I25" i="10" s="1"/>
  <c r="I26" i="10" s="1"/>
  <c r="H23" i="10"/>
  <c r="H24" i="10" s="1"/>
  <c r="H25" i="10" s="1"/>
  <c r="H26" i="10" s="1"/>
  <c r="G23" i="10"/>
  <c r="G24" i="10" s="1"/>
  <c r="G25" i="10" s="1"/>
  <c r="G26" i="10" s="1"/>
  <c r="I135" i="8"/>
  <c r="I134" i="8" s="1"/>
  <c r="I132" i="8" s="1"/>
  <c r="H135" i="8"/>
  <c r="H134" i="8" s="1"/>
  <c r="G135" i="8"/>
  <c r="G134" i="8" s="1"/>
  <c r="H36" i="10" l="1"/>
  <c r="H37" i="10" s="1"/>
  <c r="H38" i="10" s="1"/>
  <c r="H34" i="10"/>
  <c r="I36" i="10"/>
  <c r="I37" i="10" s="1"/>
  <c r="I38" i="10" s="1"/>
  <c r="I34" i="10"/>
  <c r="H133" i="8"/>
  <c r="H132" i="8"/>
  <c r="G133" i="8"/>
  <c r="G132" i="8"/>
  <c r="I133" i="8"/>
  <c r="I90" i="8" l="1"/>
  <c r="I89" i="8" s="1"/>
  <c r="H90" i="8"/>
  <c r="H89" i="8" s="1"/>
  <c r="G90" i="8"/>
  <c r="G89" i="8" s="1"/>
  <c r="I93" i="8"/>
  <c r="I92" i="8" s="1"/>
  <c r="H93" i="8"/>
  <c r="H92" i="8" s="1"/>
  <c r="G93" i="8"/>
  <c r="G92" i="8" s="1"/>
  <c r="I80" i="8"/>
  <c r="I79" i="8" s="1"/>
  <c r="H80" i="8"/>
  <c r="H79" i="8" s="1"/>
  <c r="G80" i="8"/>
  <c r="G79" i="8" s="1"/>
  <c r="I54" i="8"/>
  <c r="I53" i="8" s="1"/>
  <c r="I52" i="8" s="1"/>
  <c r="H54" i="8"/>
  <c r="H53" i="8" s="1"/>
  <c r="H52" i="8" s="1"/>
  <c r="G54" i="8"/>
  <c r="G53" i="8" s="1"/>
  <c r="G52" i="8" s="1"/>
  <c r="L97" i="17"/>
  <c r="M97" i="17"/>
  <c r="L89" i="17" l="1"/>
  <c r="L88" i="17" s="1"/>
  <c r="M89" i="17"/>
  <c r="M88" i="17" s="1"/>
  <c r="K89" i="17"/>
  <c r="K88" i="17" s="1"/>
  <c r="E22" i="20"/>
  <c r="D22" i="20"/>
  <c r="H164" i="10" l="1"/>
  <c r="D23" i="19"/>
  <c r="D29" i="19" s="1"/>
  <c r="I73" i="8" l="1"/>
  <c r="H72" i="8"/>
  <c r="E26" i="16"/>
  <c r="L95" i="17"/>
  <c r="K72" i="17" l="1"/>
  <c r="I33" i="8"/>
  <c r="H33" i="8"/>
  <c r="H114" i="8"/>
  <c r="I114" i="8"/>
  <c r="I97" i="8"/>
  <c r="H97" i="8"/>
  <c r="K71" i="17" l="1"/>
  <c r="I89" i="10"/>
  <c r="H89" i="10"/>
  <c r="E31" i="16" l="1"/>
  <c r="F31" i="16"/>
  <c r="D31" i="16"/>
  <c r="F40" i="16"/>
  <c r="E40" i="16"/>
  <c r="D40" i="16"/>
  <c r="K35" i="17"/>
  <c r="L35" i="17"/>
  <c r="M35" i="17"/>
  <c r="I200" i="10" l="1"/>
  <c r="I197" i="10" s="1"/>
  <c r="I196" i="10" s="1"/>
  <c r="I195" i="10" s="1"/>
  <c r="H200" i="10"/>
  <c r="H197" i="10" s="1"/>
  <c r="H196" i="10" s="1"/>
  <c r="H195" i="10" s="1"/>
  <c r="G200" i="10"/>
  <c r="G197" i="10" s="1"/>
  <c r="G196" i="10" s="1"/>
  <c r="G195" i="10" s="1"/>
  <c r="I163" i="8"/>
  <c r="I162" i="8" s="1"/>
  <c r="H163" i="8"/>
  <c r="H162" i="8" s="1"/>
  <c r="G163" i="8"/>
  <c r="G162" i="8" s="1"/>
  <c r="I161" i="8"/>
  <c r="I160" i="8" s="1"/>
  <c r="I159" i="8" s="1"/>
  <c r="H161" i="8"/>
  <c r="H160" i="8" s="1"/>
  <c r="H159" i="8" s="1"/>
  <c r="G161" i="8"/>
  <c r="G160" i="8" s="1"/>
  <c r="G159" i="8" s="1"/>
  <c r="I158" i="8"/>
  <c r="H158" i="8"/>
  <c r="G158" i="8"/>
  <c r="I207" i="10" l="1"/>
  <c r="H207" i="10"/>
  <c r="G207" i="10"/>
  <c r="I205" i="10"/>
  <c r="I204" i="10" s="1"/>
  <c r="I203" i="10" s="1"/>
  <c r="I202" i="10" s="1"/>
  <c r="H205" i="10"/>
  <c r="H204" i="10" s="1"/>
  <c r="H203" i="10" s="1"/>
  <c r="H202" i="10" s="1"/>
  <c r="G205" i="10"/>
  <c r="G204" i="10" s="1"/>
  <c r="G203" i="10" s="1"/>
  <c r="G202" i="10" s="1"/>
  <c r="I193" i="10"/>
  <c r="I190" i="10" s="1"/>
  <c r="I189" i="10" s="1"/>
  <c r="I188" i="10" s="1"/>
  <c r="H193" i="10"/>
  <c r="H190" i="10" s="1"/>
  <c r="H189" i="10" s="1"/>
  <c r="H188" i="10" s="1"/>
  <c r="G193" i="10"/>
  <c r="G190" i="10" s="1"/>
  <c r="G189" i="10" s="1"/>
  <c r="G188" i="10" s="1"/>
  <c r="I186" i="10"/>
  <c r="I187" i="10" s="1"/>
  <c r="H186" i="10"/>
  <c r="H187" i="10" s="1"/>
  <c r="G186" i="10"/>
  <c r="G187" i="10" s="1"/>
  <c r="I184" i="10"/>
  <c r="I183" i="10" s="1"/>
  <c r="I182" i="10" s="1"/>
  <c r="I181" i="10" s="1"/>
  <c r="H184" i="10"/>
  <c r="H183" i="10" s="1"/>
  <c r="H182" i="10" s="1"/>
  <c r="H181" i="10" s="1"/>
  <c r="G184" i="10"/>
  <c r="G183" i="10" s="1"/>
  <c r="G182" i="10" s="1"/>
  <c r="G181" i="10" s="1"/>
  <c r="I179" i="10"/>
  <c r="I180" i="10" s="1"/>
  <c r="H179" i="10"/>
  <c r="H180" i="10" s="1"/>
  <c r="G179" i="10"/>
  <c r="G180" i="10" s="1"/>
  <c r="I177" i="10"/>
  <c r="I176" i="10" s="1"/>
  <c r="I175" i="10" s="1"/>
  <c r="I174" i="10" s="1"/>
  <c r="H177" i="10"/>
  <c r="H176" i="10" s="1"/>
  <c r="H175" i="10" s="1"/>
  <c r="H174" i="10" s="1"/>
  <c r="G177" i="10"/>
  <c r="G176" i="10" s="1"/>
  <c r="G175" i="10" s="1"/>
  <c r="G174" i="10" s="1"/>
  <c r="I172" i="10"/>
  <c r="I171" i="10" s="1"/>
  <c r="I170" i="10" s="1"/>
  <c r="I169" i="10" s="1"/>
  <c r="H172" i="10"/>
  <c r="H171" i="10" s="1"/>
  <c r="H170" i="10" s="1"/>
  <c r="H169" i="10" s="1"/>
  <c r="G172" i="10"/>
  <c r="G171" i="10" s="1"/>
  <c r="G170" i="10" s="1"/>
  <c r="G169" i="10" s="1"/>
  <c r="I167" i="10"/>
  <c r="I166" i="10" s="1"/>
  <c r="I165" i="10" s="1"/>
  <c r="H167" i="10"/>
  <c r="H166" i="10" s="1"/>
  <c r="H165" i="10" s="1"/>
  <c r="G167" i="10"/>
  <c r="G166" i="10" s="1"/>
  <c r="G165" i="10" s="1"/>
  <c r="I163" i="10"/>
  <c r="I162" i="10" s="1"/>
  <c r="I161" i="10" s="1"/>
  <c r="H163" i="10"/>
  <c r="H162" i="10" s="1"/>
  <c r="H161" i="10" s="1"/>
  <c r="G163" i="10"/>
  <c r="G162" i="10" s="1"/>
  <c r="G161" i="10" s="1"/>
  <c r="I157" i="10"/>
  <c r="I156" i="10" s="1"/>
  <c r="I155" i="10" s="1"/>
  <c r="I154" i="10" s="1"/>
  <c r="I153" i="10" s="1"/>
  <c r="H157" i="10"/>
  <c r="H156" i="10" s="1"/>
  <c r="H155" i="10" s="1"/>
  <c r="H154" i="10" s="1"/>
  <c r="H153" i="10" s="1"/>
  <c r="G157" i="10"/>
  <c r="G156" i="10" s="1"/>
  <c r="G155" i="10" s="1"/>
  <c r="G154" i="10" s="1"/>
  <c r="G153" i="10" s="1"/>
  <c r="I139" i="10"/>
  <c r="I140" i="10" s="1"/>
  <c r="I141" i="10" s="1"/>
  <c r="H139" i="10"/>
  <c r="H140" i="10" s="1"/>
  <c r="H141" i="10" s="1"/>
  <c r="G139" i="10"/>
  <c r="G140" i="10" s="1"/>
  <c r="G141" i="10" s="1"/>
  <c r="I137" i="10"/>
  <c r="I136" i="10" s="1"/>
  <c r="I135" i="10" s="1"/>
  <c r="H137" i="10"/>
  <c r="H136" i="10" s="1"/>
  <c r="H135" i="10" s="1"/>
  <c r="G137" i="10"/>
  <c r="G136" i="10" s="1"/>
  <c r="G135" i="10" s="1"/>
  <c r="I134" i="10"/>
  <c r="H134" i="10"/>
  <c r="G134" i="10"/>
  <c r="I132" i="10"/>
  <c r="I131" i="10" s="1"/>
  <c r="I130" i="10" s="1"/>
  <c r="I129" i="10" s="1"/>
  <c r="I128" i="10" s="1"/>
  <c r="H132" i="10"/>
  <c r="H131" i="10" s="1"/>
  <c r="H130" i="10" s="1"/>
  <c r="H129" i="10" s="1"/>
  <c r="H128" i="10" s="1"/>
  <c r="G132" i="10"/>
  <c r="G131" i="10" s="1"/>
  <c r="G130" i="10" s="1"/>
  <c r="G129" i="10" s="1"/>
  <c r="G128" i="10" s="1"/>
  <c r="G92" i="10"/>
  <c r="G91" i="10" s="1"/>
  <c r="I90" i="10"/>
  <c r="H90" i="10"/>
  <c r="G89" i="10"/>
  <c r="G90" i="10" s="1"/>
  <c r="I87" i="10"/>
  <c r="H87" i="10"/>
  <c r="G87" i="10"/>
  <c r="I85" i="10"/>
  <c r="I86" i="10" s="1"/>
  <c r="H85" i="10"/>
  <c r="H86" i="10" s="1"/>
  <c r="I83" i="10"/>
  <c r="H83" i="10"/>
  <c r="G83" i="10"/>
  <c r="I81" i="10"/>
  <c r="I80" i="10" s="1"/>
  <c r="I79" i="10" s="1"/>
  <c r="H81" i="10"/>
  <c r="H80" i="10" s="1"/>
  <c r="H79" i="10" s="1"/>
  <c r="G81" i="10"/>
  <c r="G80" i="10" s="1"/>
  <c r="I72" i="10"/>
  <c r="I73" i="10" s="1"/>
  <c r="I74" i="10" s="1"/>
  <c r="I75" i="10" s="1"/>
  <c r="H72" i="10"/>
  <c r="H73" i="10" s="1"/>
  <c r="H74" i="10" s="1"/>
  <c r="H75" i="10" s="1"/>
  <c r="G72" i="10"/>
  <c r="G73" i="10" s="1"/>
  <c r="G74" i="10" s="1"/>
  <c r="G75" i="10" s="1"/>
  <c r="I70" i="10"/>
  <c r="H70" i="10"/>
  <c r="G70" i="10"/>
  <c r="I68" i="10"/>
  <c r="I69" i="10" s="1"/>
  <c r="H68" i="10"/>
  <c r="H69" i="10" s="1"/>
  <c r="G68" i="10"/>
  <c r="G69" i="10" s="1"/>
  <c r="I66" i="10"/>
  <c r="I65" i="10" s="1"/>
  <c r="H66" i="10"/>
  <c r="H65" i="10" s="1"/>
  <c r="G66" i="10"/>
  <c r="G65" i="10" s="1"/>
  <c r="I63" i="10"/>
  <c r="I64" i="10" s="1"/>
  <c r="H63" i="10"/>
  <c r="H64" i="10" s="1"/>
  <c r="G63" i="10"/>
  <c r="G64" i="10" s="1"/>
  <c r="I61" i="10"/>
  <c r="I60" i="10" s="1"/>
  <c r="H61" i="10"/>
  <c r="H60" i="10" s="1"/>
  <c r="G61" i="10"/>
  <c r="G60" i="10" s="1"/>
  <c r="I58" i="10"/>
  <c r="I59" i="10" s="1"/>
  <c r="H58" i="10"/>
  <c r="H59" i="10" s="1"/>
  <c r="G58" i="10"/>
  <c r="G59" i="10" s="1"/>
  <c r="I56" i="10"/>
  <c r="I55" i="10" s="1"/>
  <c r="H56" i="10"/>
  <c r="H55" i="10" s="1"/>
  <c r="G56" i="10"/>
  <c r="G55" i="10" s="1"/>
  <c r="I50" i="10"/>
  <c r="I51" i="10" s="1"/>
  <c r="I52" i="10" s="1"/>
  <c r="I53" i="10" s="1"/>
  <c r="H50" i="10"/>
  <c r="H51" i="10" s="1"/>
  <c r="H52" i="10" s="1"/>
  <c r="H53" i="10" s="1"/>
  <c r="G50" i="10"/>
  <c r="G51" i="10" s="1"/>
  <c r="G52" i="10" s="1"/>
  <c r="G53" i="10" s="1"/>
  <c r="G30" i="10"/>
  <c r="G31" i="10" s="1"/>
  <c r="G79" i="10" l="1"/>
  <c r="G78" i="10" s="1"/>
  <c r="G77" i="10" s="1"/>
  <c r="I78" i="10"/>
  <c r="G160" i="10"/>
  <c r="H78" i="10"/>
  <c r="H54" i="10"/>
  <c r="H20" i="10" s="1"/>
  <c r="H19" i="10" s="1"/>
  <c r="I54" i="10"/>
  <c r="I20" i="10" s="1"/>
  <c r="I19" i="10" s="1"/>
  <c r="G54" i="10"/>
  <c r="I160" i="10"/>
  <c r="H160" i="10"/>
  <c r="G76" i="10" l="1"/>
  <c r="I159" i="10"/>
  <c r="G159" i="10"/>
  <c r="H159" i="10"/>
  <c r="L24" i="17" l="1"/>
  <c r="L23" i="17" s="1"/>
  <c r="M24" i="17"/>
  <c r="M23" i="17" s="1"/>
  <c r="K23" i="17"/>
  <c r="L96" i="17"/>
  <c r="M96" i="17"/>
  <c r="K96" i="17"/>
  <c r="M94" i="17"/>
  <c r="L94" i="17"/>
  <c r="K94" i="17"/>
  <c r="M92" i="17"/>
  <c r="L92" i="17"/>
  <c r="K92" i="17"/>
  <c r="M86" i="17"/>
  <c r="M85" i="17" s="1"/>
  <c r="L86" i="17"/>
  <c r="L85" i="17" s="1"/>
  <c r="K86" i="17"/>
  <c r="K85" i="17" s="1"/>
  <c r="M72" i="17"/>
  <c r="M71" i="17" s="1"/>
  <c r="L72" i="17"/>
  <c r="L71" i="17" s="1"/>
  <c r="M69" i="17"/>
  <c r="L69" i="17"/>
  <c r="K69" i="17"/>
  <c r="M67" i="17"/>
  <c r="L67" i="17"/>
  <c r="K67" i="17"/>
  <c r="M65" i="17"/>
  <c r="L65" i="17"/>
  <c r="K65" i="17"/>
  <c r="M59" i="17"/>
  <c r="M58" i="17" s="1"/>
  <c r="L59" i="17"/>
  <c r="L58" i="17" s="1"/>
  <c r="K59" i="17"/>
  <c r="K58" i="17" s="1"/>
  <c r="M55" i="17"/>
  <c r="L55" i="17"/>
  <c r="K55" i="17"/>
  <c r="M51" i="17"/>
  <c r="M50" i="17" s="1"/>
  <c r="L51" i="17"/>
  <c r="L50" i="17" s="1"/>
  <c r="K51" i="17"/>
  <c r="K50" i="17" s="1"/>
  <c r="M47" i="17"/>
  <c r="L47" i="17"/>
  <c r="K47" i="17"/>
  <c r="M45" i="17"/>
  <c r="L45" i="17"/>
  <c r="K45" i="17"/>
  <c r="M42" i="17"/>
  <c r="L42" i="17"/>
  <c r="K42" i="17"/>
  <c r="M39" i="17"/>
  <c r="L39" i="17"/>
  <c r="K39" i="17"/>
  <c r="M37" i="17"/>
  <c r="L37" i="17"/>
  <c r="K37" i="17"/>
  <c r="M33" i="17"/>
  <c r="L33" i="17"/>
  <c r="K33" i="17"/>
  <c r="M64" i="17" l="1"/>
  <c r="L49" i="17"/>
  <c r="M91" i="17"/>
  <c r="M84" i="17" s="1"/>
  <c r="M83" i="17" s="1"/>
  <c r="M44" i="17"/>
  <c r="M41" i="17" s="1"/>
  <c r="K49" i="17"/>
  <c r="K64" i="17"/>
  <c r="K44" i="17"/>
  <c r="K41" i="17" s="1"/>
  <c r="L44" i="17"/>
  <c r="L41" i="17" s="1"/>
  <c r="M32" i="17"/>
  <c r="M31" i="17" s="1"/>
  <c r="M49" i="17"/>
  <c r="L64" i="17"/>
  <c r="L91" i="17"/>
  <c r="L84" i="17" s="1"/>
  <c r="L83" i="17" s="1"/>
  <c r="K91" i="17"/>
  <c r="K84" i="17" s="1"/>
  <c r="K83" i="17" s="1"/>
  <c r="K32" i="17"/>
  <c r="K31" i="17" s="1"/>
  <c r="L32" i="17"/>
  <c r="L31" i="17" s="1"/>
  <c r="K22" i="17" l="1"/>
  <c r="L22" i="17"/>
  <c r="L107" i="17" s="1"/>
  <c r="M22" i="17"/>
  <c r="M107" i="17" s="1"/>
  <c r="K107" i="17" l="1"/>
  <c r="F19" i="16" l="1"/>
  <c r="E19" i="16"/>
  <c r="I122" i="8" l="1"/>
  <c r="H122" i="8"/>
  <c r="H151" i="8" l="1"/>
  <c r="I151" i="8"/>
  <c r="G151" i="8"/>
  <c r="D38" i="16"/>
  <c r="H30" i="8" l="1"/>
  <c r="I30" i="8"/>
  <c r="I96" i="8" l="1"/>
  <c r="I95" i="8" s="1"/>
  <c r="H96" i="8"/>
  <c r="H95" i="8" s="1"/>
  <c r="G96" i="8"/>
  <c r="G95" i="8" s="1"/>
  <c r="I113" i="8" l="1"/>
  <c r="I112" i="8" s="1"/>
  <c r="H113" i="8"/>
  <c r="H112" i="8" s="1"/>
  <c r="G113" i="8"/>
  <c r="G112" i="8" s="1"/>
  <c r="G105" i="8" l="1"/>
  <c r="G104" i="8" s="1"/>
  <c r="G103" i="8" s="1"/>
  <c r="G102" i="8" l="1"/>
  <c r="D25" i="20"/>
  <c r="E25" i="20"/>
  <c r="D19" i="16" l="1"/>
  <c r="I142" i="8" l="1"/>
  <c r="I141" i="8" s="1"/>
  <c r="I140" i="8" s="1"/>
  <c r="H142" i="8"/>
  <c r="H141" i="8" s="1"/>
  <c r="H140" i="8" s="1"/>
  <c r="G142" i="8"/>
  <c r="G141" i="8" s="1"/>
  <c r="G140" i="8" s="1"/>
  <c r="I83" i="8"/>
  <c r="I82" i="8" s="1"/>
  <c r="I78" i="8" s="1"/>
  <c r="H83" i="8"/>
  <c r="H82" i="8" s="1"/>
  <c r="H78" i="8" s="1"/>
  <c r="G83" i="8"/>
  <c r="G82" i="8" s="1"/>
  <c r="G78" i="8" s="1"/>
  <c r="H77" i="8" l="1"/>
  <c r="H76" i="8" s="1"/>
  <c r="G77" i="8"/>
  <c r="G76" i="8" s="1"/>
  <c r="I77" i="8"/>
  <c r="I76" i="8" s="1"/>
  <c r="H34" i="8"/>
  <c r="H29" i="8" s="1"/>
  <c r="H28" i="8" s="1"/>
  <c r="I130" i="8"/>
  <c r="I129" i="8" s="1"/>
  <c r="I128" i="8" s="1"/>
  <c r="I127" i="8" s="1"/>
  <c r="H130" i="8"/>
  <c r="H129" i="8" s="1"/>
  <c r="H128" i="8" s="1"/>
  <c r="H127" i="8" s="1"/>
  <c r="G130" i="8"/>
  <c r="G129" i="8" s="1"/>
  <c r="G128" i="8" s="1"/>
  <c r="G127" i="8" s="1"/>
  <c r="I105" i="8"/>
  <c r="H105" i="8"/>
  <c r="H104" i="8" l="1"/>
  <c r="H103" i="8" s="1"/>
  <c r="H102" i="8" s="1"/>
  <c r="I104" i="8"/>
  <c r="I103" i="8" s="1"/>
  <c r="I102" i="8" s="1"/>
  <c r="I139" i="8"/>
  <c r="I138" i="8" s="1"/>
  <c r="H139" i="8"/>
  <c r="H138" i="8" s="1"/>
  <c r="G139" i="8"/>
  <c r="G154" i="8" l="1"/>
  <c r="I156" i="8" l="1"/>
  <c r="H156" i="8"/>
  <c r="G156" i="8"/>
  <c r="I155" i="8"/>
  <c r="H155" i="8"/>
  <c r="G155" i="8"/>
  <c r="I154" i="8"/>
  <c r="I153" i="8" s="1"/>
  <c r="I152" i="8" s="1"/>
  <c r="H154" i="8"/>
  <c r="H153" i="8" s="1"/>
  <c r="H152" i="8" s="1"/>
  <c r="G153" i="8"/>
  <c r="G152" i="8" s="1"/>
  <c r="I149" i="8"/>
  <c r="I148" i="8" s="1"/>
  <c r="I146" i="8" s="1"/>
  <c r="I144" i="8" s="1"/>
  <c r="H149" i="8"/>
  <c r="H148" i="8" s="1"/>
  <c r="H146" i="8" s="1"/>
  <c r="H144" i="8" s="1"/>
  <c r="G149" i="8"/>
  <c r="G148" i="8" s="1"/>
  <c r="G146" i="8" s="1"/>
  <c r="G144" i="8" s="1"/>
  <c r="G138" i="8"/>
  <c r="I137" i="8"/>
  <c r="H137" i="8"/>
  <c r="I125" i="8"/>
  <c r="I124" i="8" s="1"/>
  <c r="H125" i="8"/>
  <c r="H124" i="8" s="1"/>
  <c r="G125" i="8"/>
  <c r="G124" i="8" s="1"/>
  <c r="G122" i="8"/>
  <c r="I121" i="8"/>
  <c r="H121" i="8"/>
  <c r="G121" i="8"/>
  <c r="I119" i="8"/>
  <c r="I118" i="8" s="1"/>
  <c r="H119" i="8"/>
  <c r="H118" i="8" s="1"/>
  <c r="G119" i="8"/>
  <c r="G118" i="8" s="1"/>
  <c r="I99" i="8"/>
  <c r="I98" i="8" s="1"/>
  <c r="I88" i="8" s="1"/>
  <c r="H99" i="8"/>
  <c r="H98" i="8" s="1"/>
  <c r="H88" i="8" s="1"/>
  <c r="G99" i="8"/>
  <c r="G98" i="8" s="1"/>
  <c r="G88" i="8" s="1"/>
  <c r="H73" i="8"/>
  <c r="G73" i="8"/>
  <c r="H71" i="8"/>
  <c r="I71" i="8"/>
  <c r="I70" i="8" s="1"/>
  <c r="I69" i="8" s="1"/>
  <c r="G71" i="8"/>
  <c r="I64" i="8"/>
  <c r="I63" i="8" s="1"/>
  <c r="I62" i="8" s="1"/>
  <c r="I51" i="8" s="1"/>
  <c r="H64" i="8"/>
  <c r="H63" i="8" s="1"/>
  <c r="H62" i="8" s="1"/>
  <c r="H51" i="8" s="1"/>
  <c r="G64" i="8"/>
  <c r="G63" i="8" s="1"/>
  <c r="G62" i="8" s="1"/>
  <c r="G51" i="8" s="1"/>
  <c r="I49" i="8"/>
  <c r="I48" i="8" s="1"/>
  <c r="H49" i="8"/>
  <c r="H48" i="8" s="1"/>
  <c r="G49" i="8"/>
  <c r="G48" i="8" s="1"/>
  <c r="I43" i="8"/>
  <c r="I42" i="8" s="1"/>
  <c r="I41" i="8" s="1"/>
  <c r="H43" i="8"/>
  <c r="H42" i="8" s="1"/>
  <c r="H41" i="8" s="1"/>
  <c r="G43" i="8"/>
  <c r="G42" i="8" s="1"/>
  <c r="G41" i="8" s="1"/>
  <c r="H39" i="8"/>
  <c r="H38" i="8" s="1"/>
  <c r="H37" i="8" s="1"/>
  <c r="I39" i="8"/>
  <c r="I38" i="8" s="1"/>
  <c r="I37" i="8" s="1"/>
  <c r="G39" i="8"/>
  <c r="G38" i="8" s="1"/>
  <c r="G37" i="8" s="1"/>
  <c r="H27" i="8"/>
  <c r="H26" i="8" s="1"/>
  <c r="I34" i="8"/>
  <c r="I29" i="8" s="1"/>
  <c r="I28" i="8" s="1"/>
  <c r="G34" i="8"/>
  <c r="G29" i="8" s="1"/>
  <c r="G28" i="8" s="1"/>
  <c r="I32" i="8"/>
  <c r="H32" i="8"/>
  <c r="G30" i="8"/>
  <c r="I23" i="8"/>
  <c r="I24" i="8" s="1"/>
  <c r="H23" i="8"/>
  <c r="H24" i="8" s="1"/>
  <c r="G23" i="8"/>
  <c r="G22" i="8" s="1"/>
  <c r="I47" i="8" l="1"/>
  <c r="I46" i="8" s="1"/>
  <c r="I45" i="8" s="1"/>
  <c r="I67" i="8"/>
  <c r="I66" i="8" s="1"/>
  <c r="I68" i="8"/>
  <c r="H47" i="8"/>
  <c r="H46" i="8" s="1"/>
  <c r="H45" i="8" s="1"/>
  <c r="G47" i="8"/>
  <c r="G46" i="8" s="1"/>
  <c r="G45" i="8" s="1"/>
  <c r="H147" i="8"/>
  <c r="H145" i="8" s="1"/>
  <c r="I147" i="8"/>
  <c r="I145" i="8" s="1"/>
  <c r="G117" i="8"/>
  <c r="G116" i="8" s="1"/>
  <c r="G87" i="8"/>
  <c r="G86" i="8" s="1"/>
  <c r="G85" i="8" s="1"/>
  <c r="I117" i="8"/>
  <c r="H75" i="8"/>
  <c r="H117" i="8"/>
  <c r="I27" i="8"/>
  <c r="I26" i="8" s="1"/>
  <c r="G24" i="8"/>
  <c r="G21" i="8"/>
  <c r="G20" i="8" s="1"/>
  <c r="G147" i="8"/>
  <c r="G145" i="8" s="1"/>
  <c r="G75" i="8"/>
  <c r="I87" i="8"/>
  <c r="H87" i="8"/>
  <c r="H70" i="8"/>
  <c r="H69" i="8" s="1"/>
  <c r="H68" i="8" s="1"/>
  <c r="G137" i="8"/>
  <c r="G36" i="8"/>
  <c r="G70" i="8"/>
  <c r="G69" i="8" s="1"/>
  <c r="G67" i="8" s="1"/>
  <c r="G66" i="8" s="1"/>
  <c r="I22" i="8"/>
  <c r="I21" i="8" s="1"/>
  <c r="I20" i="8" s="1"/>
  <c r="I36" i="8"/>
  <c r="H36" i="8"/>
  <c r="I75" i="8"/>
  <c r="H22" i="8"/>
  <c r="H21" i="8" s="1"/>
  <c r="H20" i="8" s="1"/>
  <c r="G115" i="8" l="1"/>
  <c r="G101" i="8" s="1"/>
  <c r="H19" i="8"/>
  <c r="I116" i="8"/>
  <c r="H116" i="8"/>
  <c r="I19" i="8"/>
  <c r="I86" i="8"/>
  <c r="I85" i="8" s="1"/>
  <c r="H86" i="8"/>
  <c r="H85" i="8" s="1"/>
  <c r="G27" i="8"/>
  <c r="G26" i="8" s="1"/>
  <c r="G19" i="8" s="1"/>
  <c r="H67" i="8"/>
  <c r="H66" i="8" s="1"/>
  <c r="G68" i="8"/>
  <c r="I115" i="8" l="1"/>
  <c r="I101" i="8" s="1"/>
  <c r="H115" i="8"/>
  <c r="H101" i="8" s="1"/>
  <c r="G166" i="8"/>
  <c r="G18" i="8"/>
  <c r="E38" i="16"/>
  <c r="F38" i="16"/>
  <c r="H18" i="8" l="1"/>
  <c r="H166" i="8"/>
  <c r="I18" i="8"/>
  <c r="I166" i="8"/>
  <c r="E36" i="16"/>
  <c r="F36" i="16"/>
  <c r="D36" i="16"/>
  <c r="E34" i="16" l="1"/>
  <c r="F34" i="16"/>
  <c r="D34" i="16"/>
  <c r="D29" i="16" l="1"/>
  <c r="D25" i="16"/>
  <c r="E25" i="16"/>
  <c r="D27" i="16"/>
  <c r="E27" i="16"/>
  <c r="F27" i="16"/>
  <c r="F43" i="16" s="1"/>
  <c r="E29" i="16"/>
  <c r="F29" i="16"/>
  <c r="D23" i="12"/>
  <c r="D22" i="12" s="1"/>
  <c r="D21" i="12" s="1"/>
  <c r="E23" i="12"/>
  <c r="E22" i="12" s="1"/>
  <c r="E21" i="12" s="1"/>
  <c r="F23" i="12"/>
  <c r="F22" i="12" s="1"/>
  <c r="F21" i="12" s="1"/>
  <c r="D27" i="12"/>
  <c r="D26" i="12" s="1"/>
  <c r="D25" i="12" s="1"/>
  <c r="E27" i="12"/>
  <c r="E26" i="12" s="1"/>
  <c r="E25" i="12" s="1"/>
  <c r="E20" i="12" s="1"/>
  <c r="F27" i="12"/>
  <c r="F26" i="12" s="1"/>
  <c r="F25" i="12" s="1"/>
  <c r="F20" i="12" l="1"/>
  <c r="F29" i="12" s="1"/>
  <c r="D20" i="12"/>
  <c r="D43" i="16"/>
  <c r="E43" i="16"/>
  <c r="E29" i="12"/>
  <c r="D29" i="12"/>
  <c r="H92" i="10" l="1"/>
  <c r="H91" i="10" s="1"/>
  <c r="H77" i="10" s="1"/>
  <c r="H76" i="10" s="1"/>
  <c r="H209" i="10" s="1"/>
  <c r="I92" i="10"/>
  <c r="I91" i="10"/>
  <c r="I77" i="10" s="1"/>
  <c r="I76" i="10" s="1"/>
  <c r="I209" i="10" s="1"/>
  <c r="I95" i="10"/>
  <c r="I94" i="10" s="1"/>
  <c r="H95" i="10"/>
  <c r="H94" i="10" s="1"/>
  <c r="H29" i="10"/>
  <c r="H30" i="10" s="1"/>
  <c r="H31" i="10" s="1"/>
  <c r="I29" i="10"/>
  <c r="I30" i="10" s="1"/>
  <c r="I31" i="10" s="1"/>
  <c r="G35" i="10"/>
  <c r="G36" i="10" s="1"/>
  <c r="G37" i="10" s="1"/>
  <c r="G38" i="10" s="1"/>
  <c r="G32" i="10"/>
  <c r="G20" i="10" s="1"/>
  <c r="G19" i="10" s="1"/>
  <c r="G209" i="10" s="1"/>
  <c r="G34" i="10" l="1"/>
</calcChain>
</file>

<file path=xl/sharedStrings.xml><?xml version="1.0" encoding="utf-8"?>
<sst xmlns="http://schemas.openxmlformats.org/spreadsheetml/2006/main" count="2045" uniqueCount="417">
  <si>
    <t>Резервные фонды местной администрации</t>
  </si>
  <si>
    <t>Межбюджетные трансферты из краевого и федерального бюджета и доли софинансирования в рамках непрограмных расходов</t>
  </si>
  <si>
    <t>Национальная экономика</t>
  </si>
  <si>
    <t>Условно утвержденные расходы</t>
  </si>
  <si>
    <t>Всего</t>
  </si>
  <si>
    <t>Резервные фонды местной администрации в рамках непрограммных расходов</t>
  </si>
  <si>
    <t>00</t>
  </si>
  <si>
    <t>Резервные фонды местной администрации, в рамках непрограммных расходов</t>
  </si>
  <si>
    <t xml:space="preserve">                                                                 </t>
  </si>
  <si>
    <t>сумма</t>
  </si>
  <si>
    <t xml:space="preserve">Итого источников внутреннего  финансирования                                                               </t>
  </si>
  <si>
    <t>Муниципальная программа «Улучшение жизнедеятельности населения муниципального образования Недокурский сельсовет».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</si>
  <si>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</si>
  <si>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</si>
  <si>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</si>
  <si>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06</t>
  </si>
  <si>
    <t>Резервные фонды</t>
  </si>
  <si>
    <t xml:space="preserve">Культура, кинематография </t>
  </si>
  <si>
    <t>ИТОГО</t>
  </si>
  <si>
    <t>110</t>
  </si>
  <si>
    <t xml:space="preserve"> тыс. руб.</t>
  </si>
  <si>
    <t>№ строки</t>
  </si>
  <si>
    <t>01</t>
  </si>
  <si>
    <t>02</t>
  </si>
  <si>
    <t>10</t>
  </si>
  <si>
    <t>08</t>
  </si>
  <si>
    <t>04</t>
  </si>
  <si>
    <t>03</t>
  </si>
  <si>
    <t>Общегосударственные вопросы</t>
  </si>
  <si>
    <t>Межбюджетные трансферты</t>
  </si>
  <si>
    <t>Культура</t>
  </si>
  <si>
    <t>Жилищно-коммунальное хозяйство</t>
  </si>
  <si>
    <t>Национальная безопасность и правоохранительная деятельность</t>
  </si>
  <si>
    <t>Благоустройство</t>
  </si>
  <si>
    <t>Иные межбюджетные трансферты</t>
  </si>
  <si>
    <t>240</t>
  </si>
  <si>
    <t>540</t>
  </si>
  <si>
    <t>120</t>
  </si>
  <si>
    <t>850</t>
  </si>
  <si>
    <t>Непрограммные расходы</t>
  </si>
  <si>
    <t>100</t>
  </si>
  <si>
    <t>200</t>
  </si>
  <si>
    <t>Целевая статья</t>
  </si>
  <si>
    <t>Вид расходов</t>
  </si>
  <si>
    <t>Функционирование органов местного самоуправления</t>
  </si>
  <si>
    <t>Расходы на выплаты персоналу государственных (муниципальных) органов</t>
  </si>
  <si>
    <t>Иные бюджетные ассигнования</t>
  </si>
  <si>
    <t>800</t>
  </si>
  <si>
    <t>Уплата налогов, сборов и иных платежей</t>
  </si>
  <si>
    <t>Другие общегосударственные вопросы</t>
  </si>
  <si>
    <t>500</t>
  </si>
  <si>
    <t>Дорожное хозяйство (дорожные фонды)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</si>
  <si>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</si>
  <si>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</si>
  <si>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 где отсутствуют военные комиссариаты, в рамках непрограмных расходов</t>
  </si>
  <si>
    <t>тыс. рублей</t>
  </si>
  <si>
    <t>3</t>
  </si>
  <si>
    <t>4</t>
  </si>
  <si>
    <t>5</t>
  </si>
  <si>
    <t>6</t>
  </si>
  <si>
    <t>Резервные средства</t>
  </si>
  <si>
    <t>Администрация Недокурского сельсовета</t>
  </si>
  <si>
    <t xml:space="preserve"> </t>
  </si>
  <si>
    <t>тыс.руб.</t>
  </si>
  <si>
    <t>код статьи</t>
  </si>
  <si>
    <t>код подстатьи</t>
  </si>
  <si>
    <t>код элемента</t>
  </si>
  <si>
    <t>000</t>
  </si>
  <si>
    <t>0000</t>
  </si>
  <si>
    <t>НАЛОГОВЫЕ И НЕНАЛОГОВЫЕ ДОХОДЫ</t>
  </si>
  <si>
    <t>1</t>
  </si>
  <si>
    <t>182</t>
  </si>
  <si>
    <t>010</t>
  </si>
  <si>
    <t>020</t>
  </si>
  <si>
    <t>030</t>
  </si>
  <si>
    <t>040</t>
  </si>
  <si>
    <t>30</t>
  </si>
  <si>
    <t>40</t>
  </si>
  <si>
    <t>НАЛОГИ НА ИМУЩЕСТВО</t>
  </si>
  <si>
    <t>Налог на имущество физических лиц</t>
  </si>
  <si>
    <t>033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</si>
  <si>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</si>
  <si>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</si>
  <si>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</si>
  <si>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807</t>
  </si>
  <si>
    <t>001</t>
  </si>
  <si>
    <t>999</t>
  </si>
  <si>
    <t>ВСЕГО ДОХОДОВ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</si>
  <si>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</si>
  <si>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</si>
  <si>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Раздел             Подраздел</t>
  </si>
  <si>
    <t>0800</t>
  </si>
  <si>
    <t>0801</t>
  </si>
  <si>
    <t>0300</t>
  </si>
  <si>
    <t>0310</t>
  </si>
  <si>
    <t>0400</t>
  </si>
  <si>
    <t>0409</t>
  </si>
  <si>
    <t>0500</t>
  </si>
  <si>
    <t>0503</t>
  </si>
  <si>
    <t>0100</t>
  </si>
  <si>
    <t>0104</t>
  </si>
  <si>
    <t>0102</t>
  </si>
  <si>
    <t>0106</t>
  </si>
  <si>
    <t>0111</t>
  </si>
  <si>
    <t>0113</t>
  </si>
  <si>
    <t>0200</t>
  </si>
  <si>
    <t>0203</t>
  </si>
  <si>
    <t>7</t>
  </si>
  <si>
    <t>8</t>
  </si>
  <si>
    <t>9</t>
  </si>
  <si>
    <t>Раздел      Подраздел</t>
  </si>
  <si>
    <t xml:space="preserve">  Рз              ПРз</t>
  </si>
  <si>
    <t>Иные закупки товаров, работ и услуг для обеспечения государственных (муниципальных) нужд</t>
  </si>
  <si>
    <t xml:space="preserve">Муниципальная программа «Улучшение жизнедеятельности населения муниципального образования Недокурский сельсовет» </t>
  </si>
  <si>
    <t>024</t>
  </si>
  <si>
    <t>04 0 00 00000</t>
  </si>
  <si>
    <t>04 1 00 00000</t>
  </si>
  <si>
    <t>04 1 00 00220</t>
  </si>
  <si>
    <t>04 0 00  00000</t>
  </si>
  <si>
    <t>04 1 00  00000</t>
  </si>
  <si>
    <t>04 1 00  00210</t>
  </si>
  <si>
    <t>04 1 00 00210</t>
  </si>
  <si>
    <t>04 5 00 00000</t>
  </si>
  <si>
    <t>04 2 00 00000</t>
  </si>
  <si>
    <t>04 3 00 00000</t>
  </si>
  <si>
    <t>04 3 00 10110</t>
  </si>
  <si>
    <t>04 4 00 00000</t>
  </si>
  <si>
    <t>04 4 00 75140</t>
  </si>
  <si>
    <t>04 4 00 51180</t>
  </si>
  <si>
    <t>03 2 00 00000</t>
  </si>
  <si>
    <t>03 0 00 00000</t>
  </si>
  <si>
    <t>03 2 00 49080</t>
  </si>
  <si>
    <t>03 3 00 00000</t>
  </si>
  <si>
    <t>03 3 00 49010</t>
  </si>
  <si>
    <t xml:space="preserve">03 3 00 49040 </t>
  </si>
  <si>
    <t>03 3 00 49040</t>
  </si>
  <si>
    <t>03 3 00 49050</t>
  </si>
  <si>
    <t>04 1 00  00220</t>
  </si>
  <si>
    <t>Глава муниципального образования в рамках непрограммных расходов</t>
  </si>
  <si>
    <t>04 5 00 48010</t>
  </si>
  <si>
    <t>Субвенции на выполнение государственных полномочий по созданию и обеспечению деятельности административных комиссий, в рамках непрограмных мероприятий</t>
  </si>
  <si>
    <t>Прочие непрограммные расходы</t>
  </si>
  <si>
    <t>Иные межбюджетные трансферты выделяемые из бюджета Недокурского сельсовета в районный бюджет на осуществление полномочий по внешнему муниципальному финансовому контролю в рамках непрограммных расходов</t>
  </si>
  <si>
    <t>Муниципальные программы</t>
  </si>
  <si>
    <t>Межбюджетные трансферты из краевого и федерального бюджета и доли софинансирования в рамках непрограммных расходов</t>
  </si>
  <si>
    <t>Прочие непрограммные мероприятия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</si>
  <si>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</si>
  <si>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</si>
  <si>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35</t>
  </si>
  <si>
    <t>118</t>
  </si>
  <si>
    <t>49</t>
  </si>
  <si>
    <t>Субвенции местным бюджетам на выполнение передаваемых полномочий субъектов Российской Федерации</t>
  </si>
  <si>
    <t>Культура, кинематография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</si>
  <si>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</si>
  <si>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</si>
  <si>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Закупка товаров, работ и услуг для обеспечения государственных (муниципальных) нужд
</t>
  </si>
  <si>
    <t>Субвенции на выполнение государственных полномочий по созданию и обеспечению деятельности административных комиссий, в рамках непрограммных мероприятий</t>
  </si>
  <si>
    <t>Осуществление первичного воинского учета на территориях где отсутствуют военные комиссариаты, в рамках непрограммных расходов</t>
  </si>
  <si>
    <t>Увеличение остатков средств бюджетов</t>
  </si>
  <si>
    <t>Увеличение прочих  остатков средств бюджетов</t>
  </si>
  <si>
    <t>Увеличение прочих  остатков  денежных  средств бюджетов</t>
  </si>
  <si>
    <t>Увеличение прочих  остатков  денежных  средств бюджетов сельских поселений</t>
  </si>
  <si>
    <t>807 01 05 02 01 10 0000 510</t>
  </si>
  <si>
    <t>Уменьшение  остатков    средств бюджетов</t>
  </si>
  <si>
    <t>Уменьшение  прочих  остатков    средств бюджетов</t>
  </si>
  <si>
    <t>Уменьшение  прочих  остатков  денежных   средств бюджетов</t>
  </si>
  <si>
    <t>807 01 05 02 01 10 0000 610</t>
  </si>
  <si>
    <t>Уменьшение  прочих  остатков  денежных  средств бюджетов сельских поселений</t>
  </si>
  <si>
    <t>Дотации на выравнивание бюджетной обеспеченности</t>
  </si>
  <si>
    <t>04 7 00 00000</t>
  </si>
  <si>
    <t>04 7 00 48220</t>
  </si>
  <si>
    <t>Земельный налог с организаций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</si>
  <si>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</si>
  <si>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</si>
  <si>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</si>
  <si>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Наименование кода классификации доходов бюджета</t>
  </si>
  <si>
    <t>код аналитической группы подвида</t>
  </si>
  <si>
    <t>код группы подвида</t>
  </si>
  <si>
    <t>код главного администратора</t>
  </si>
  <si>
    <t>Наименование показателя бюджетной классификации</t>
  </si>
  <si>
    <t>Наименование главного распорядителя и наименование показателей бюджетной классификации</t>
  </si>
  <si>
    <t>Код главного распорядителя бюджетных средств</t>
  </si>
  <si>
    <t>Наименование муниципальной программы и наименование показателей бюджетной классификации</t>
  </si>
  <si>
    <t>Наименование</t>
  </si>
  <si>
    <t>Доходы от сдачи в аренду имущества, составляющего казну сельских поселений (за исключением земельных участков)</t>
  </si>
  <si>
    <t>Здравоохранение</t>
  </si>
  <si>
    <t>0900</t>
  </si>
  <si>
    <t>Другие вопросы в области здравоохранения</t>
  </si>
  <si>
    <t>0909</t>
  </si>
  <si>
    <t>04 2 00 49640</t>
  </si>
  <si>
    <t>Руководство и управление в сфере управленческих функций органов местного самоуправления в рамках непрограмных расходов органов местного самоуправления</t>
  </si>
  <si>
    <t>11</t>
  </si>
  <si>
    <t>150</t>
  </si>
  <si>
    <t>Социальная политика</t>
  </si>
  <si>
    <t>Пенсионное обеспечение</t>
  </si>
  <si>
    <t>Доплата к пенсии муниципальных служащих в рамках непрограммных расходов</t>
  </si>
  <si>
    <t>Социальное обеспечение и иные выплаты населению</t>
  </si>
  <si>
    <t>Публичные нормативные социальные выплаты гражданам</t>
  </si>
  <si>
    <t>1000</t>
  </si>
  <si>
    <t>1001</t>
  </si>
  <si>
    <t>300</t>
  </si>
  <si>
    <t>310</t>
  </si>
  <si>
    <t>Обеспечение пожарной безопасности</t>
  </si>
  <si>
    <t>04 8 00 00000</t>
  </si>
  <si>
    <t>04 8 00 01110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</si>
  <si>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</si>
  <si>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</si>
  <si>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бюджетов) 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</si>
  <si>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 </t>
  </si>
  <si>
    <t>04 5 00 42060</t>
  </si>
  <si>
    <t xml:space="preserve">Подпрограмма: «Развитие транспортной инфраструктуры муниципального образования Недокурский сельсовет» </t>
  </si>
  <si>
    <t xml:space="preserve"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в рамках подпрограммы  «Развитие транспортной инфраструктуры муниципального образования Недокурский сельсовет»   муниципальной программы «Улучшение жизнедеятельности населения муниципального образования Недокурский сельсовет» </t>
  </si>
  <si>
    <t>Подпрограмма «Благоустройство в муниципальном образовании Недокурский сельсовет»</t>
  </si>
  <si>
    <t>Уличное освещение, в рамках подпрограммы «Благоустройство в муниципальном образовании Недокурский сельсовет» муниципальной программы «Улучшение жизнедеятельности населения муниципального образования Недокурский сельсовет».</t>
  </si>
  <si>
    <t>Организация и содержание мест захоронения в рамках подпрограммы «Благоустройство в муниципальном образовании Недокурский сельсовет»  муниципальной программы «Улучшение жизнедеятельности населения муниципального образования Недокурский сельсовет».</t>
  </si>
  <si>
    <t>Прочие расходы на благоустройство  в рамках подпрограммы «Благоустройство в муниципальном образовании Недокурский сельсовет»  муниципальной программы «Улучшение жизнедеятельности населения муниципального образования Недокурский сельсовет».</t>
  </si>
  <si>
    <t>Подпрограмма: «Развитие транспортной инфраструктуры муниципального образования Недокурский сельсовет»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</si>
  <si>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в рамках подпрограммы «Развитие транспортной инфраструктуры муниципального образования Недокурский сельсовет»  муниципальной программы «Улучшение жизнедеятельности населения муниципального образования Недокурский сельсовет» .</t>
  </si>
  <si>
    <t xml:space="preserve">Организация и содержание мест захоронения в рамках  подпрограммы «Благоустройство в муниципальном образовании Недокурский сельсовет»   муниципальной программы «Улучшение жизнедеятельности населения муниципального образования Недокурский сельсовет».                </t>
  </si>
  <si>
    <t>Жилищное хозяйство</t>
  </si>
  <si>
    <t>0501</t>
  </si>
  <si>
    <t>Расходы по взносам на капитальный ремонт муниципального жилищного фонда  в рамках непрограммных расходов</t>
  </si>
  <si>
    <t>04 2 00 43150</t>
  </si>
  <si>
    <t>Расходы на ремонт и содержание муниципальных жилых помещений в рамках непрограммных расходов</t>
  </si>
  <si>
    <t>04 2 00 49590</t>
  </si>
  <si>
    <t xml:space="preserve">Подпрограмма:«Энергосбережение и повышение энергетической эффективности муниципального образования Недокурский сельсовет» </t>
  </si>
  <si>
    <t>03 4 00 00000</t>
  </si>
  <si>
    <t>Расходы по энергосбережению и повышению энергетической эффективности в рамках подпрограммы «Энергосбережение и повышение энергетической эффективности муниципального образования Недокурский сельсовет»  муниципальной программы «Улучшение жизнедеятельности населения муниципального образования Недокурский сельсовет»</t>
  </si>
  <si>
    <t>03 4 00 49320</t>
  </si>
  <si>
    <t xml:space="preserve">Подпрограмма: «Энергосбережение и повышение энергетической эффективности муниципального образования Недокурский сельсовет» </t>
  </si>
  <si>
    <t>03  400 00000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</si>
  <si>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</si>
  <si>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</si>
  <si>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</si>
  <si>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</si>
  <si>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</si>
  <si>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</si>
  <si>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</si>
  <si>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05</t>
  </si>
  <si>
    <t>075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</si>
  <si>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</si>
  <si>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</si>
  <si>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16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</si>
  <si>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</si>
  <si>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</si>
  <si>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Уличное освещение, в рамках подпрограммы «Благоустройство в муниципальном образовании Недокурский сельсовет» муниципальной программы «Улучшение жизнедеятельности населения муниципального образования Недокурский сельсовет»</t>
  </si>
  <si>
    <t>Руководство и управление в сфере управленческих функций органов местного самоуправления в рамках непрограммных расходов органов местного самоуправления</t>
  </si>
  <si>
    <t xml:space="preserve">            Код</t>
  </si>
  <si>
    <t>03 0 00  00000</t>
  </si>
  <si>
    <t>Подпрограмма: «Обеспечение безопасности жизнедеятельности муниципального образования Недокурский сельсовет»</t>
  </si>
  <si>
    <t>03 1 00 00000</t>
  </si>
  <si>
    <t>Реализация мероприятий по предупреждению пожаров и обеспечению пожарной безопасности в рамках подпрограммы "Обеспечение безопасности жизнедеятельности муниципального образования Недокурский сельсовет" муниципальной программы "Улучшение жизнидеятельности населения муниципального образования Недокурский сельсовет"</t>
  </si>
  <si>
    <t>03 1 00 49230</t>
  </si>
  <si>
    <t>Реализация мероприятий по предупреждению пожаров и обеспечению пожарной безопасности в рамках подпрограммы"Обеспечение безопасности жизнедеятельности муниципального образования Недокурский сельсовет" муниципальной программы "Улучшение жизнидеятельности населения муниципального образования Недокурский сельсовет"</t>
  </si>
  <si>
    <t>Защита населения и территории от чрезвычайных ситуаций природного и техногенного характера, пожарная безопасность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</si>
  <si>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</si>
  <si>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</si>
  <si>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бюджетной системы Российской Федерации</t>
  </si>
  <si>
    <t>03 2 00 49020</t>
  </si>
  <si>
    <t>Транспортировка в морг безродных, невостребованных и неопознанных умерших в рамках непрограммных расходов</t>
  </si>
  <si>
    <t xml:space="preserve">          Источники внутреннего финансирования дефицита</t>
  </si>
  <si>
    <t>2025 год</t>
  </si>
  <si>
    <t>Код классификации доходов бюджета</t>
  </si>
  <si>
    <t>Всего доходы  на 2025 год</t>
  </si>
  <si>
    <t>код вида доходов бюджета</t>
  </si>
  <si>
    <t>код подвида доходов бюджета</t>
  </si>
  <si>
    <t>код группы</t>
  </si>
  <si>
    <t>код подгруппы</t>
  </si>
  <si>
    <t>НАЛОГИ НА ПРИБЫЛЬ, ДОХОДЫ</t>
  </si>
  <si>
    <t>Налог на доходы физических лиц</t>
  </si>
  <si>
    <t>080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</si>
  <si>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</si>
  <si>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</si>
  <si>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</si>
  <si>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</si>
  <si>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</si>
  <si>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</si>
  <si>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</si>
  <si>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</si>
  <si>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</si>
  <si>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</si>
  <si>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</si>
  <si>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</si>
  <si>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</si>
  <si>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</si>
  <si>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</si>
  <si>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</si>
  <si>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</si>
  <si>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</si>
  <si>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</si>
  <si>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</si>
  <si>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903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</si>
  <si>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</si>
  <si>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</si>
  <si>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</si>
  <si>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812</t>
  </si>
  <si>
    <t>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</si>
  <si>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</si>
  <si>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районов (за исключением земельных участков)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</si>
  <si>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</si>
  <si>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</si>
  <si>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</si>
  <si>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</si>
  <si>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</si>
  <si>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ШТРАФЫ, САНКЦИИ, ВОЗМЕЩЕНИЕ УЩЕРБА</t>
  </si>
  <si>
    <t>32</t>
  </si>
  <si>
    <t>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</si>
  <si>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</si>
  <si>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805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</si>
  <si>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</si>
  <si>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17</t>
  </si>
  <si>
    <t>ПРОЧИЕ НЕНАЛОГОВЫЕ ДОХОДЫ</t>
  </si>
  <si>
    <t>180</t>
  </si>
  <si>
    <t>Невыясненные поступления</t>
  </si>
  <si>
    <t>050</t>
  </si>
  <si>
    <t>Невыясненные поступления, зачисляемые в бюджеты сельских поселений</t>
  </si>
  <si>
    <t>Прочие неналоговые доходы</t>
  </si>
  <si>
    <t>Прочие неналоговые доходы бюджетов сельских поселений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</si>
  <si>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</si>
  <si>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</si>
  <si>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межбюджетные трансферты, передаваемые бюджетам</t>
  </si>
  <si>
    <t>Иные межбюджетные трансферты выделяемые из бюджета Недокурского сельсовета в районный бюджет  по организации исполнения бюджета поселения и контроля за исполнением данного бюджета в рамках непрограммных расходов</t>
  </si>
  <si>
    <t>Иные межбюджетные трансферты, передаваемые из бюджета Недокурского сельсовета в районный бюджет на создание условий для организации досуга и обеспечения жителей поселения услугами организаций культуры  в рамках непрограммных расходов</t>
  </si>
  <si>
    <t>130</t>
  </si>
  <si>
    <t>2026 год</t>
  </si>
  <si>
    <t>Всего доходы  на 2026 год</t>
  </si>
  <si>
    <t>Иные межбюджетные трансферты выделяемые из бюджета Недокурского сельсовета в районный бюджет по организации исполнения бюджета поселения  в рамках непрограммных расходов</t>
  </si>
  <si>
    <t>Иные межбюджетные трансферты выделяемые из бюджета Недокурского сельсовета в районный бюджет  (на обеспечение развития и укрепления материально-технической базы домов культуры в населенных пунктах с числом жителей до 50 тысяч человек) в рамках непрограммных расходов</t>
  </si>
  <si>
    <t xml:space="preserve"> бюджета Недокурского сельсовета на 2025 год и плановый период 2026-2027 годов</t>
  </si>
  <si>
    <t>2027 год</t>
  </si>
  <si>
    <t>Субсидия из бюджета сельского поселения, в котором в отчетном финансовом году расчетные налоговые доходы (без учета налоговых доходов по дополнительным нормативам отчислений) превышали уровень, установленный законом Красноярского края, в краевой бюджет в рамках непрограммных расходов</t>
  </si>
  <si>
    <t>Распределение иных межбюджетных трансфертов, выделяемых из бюджета Недокурского сельсовета в районный бюджет на финансирование расходов по передаваемым органами местного самоуправления поселений для осуществления части полномочий органами местного самоуправления  района на 2025 год и плановый период 2026-2027 годов</t>
  </si>
  <si>
    <t>Объем межбюджетных трансфертов, получаемых из других бюджетов бюджетной системы Российской Федерации Недокурского сельсовета  на 2025 год и плановый период 2026-2027 годов</t>
  </si>
  <si>
    <t>Распределение бюджетных ассигнований по целевым статьям (муниципальным программам Недокурского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сельсовета на  2025 год и плановый период  2026-2027 годов</t>
  </si>
  <si>
    <t>Ведомственная структура расходов бюджета Недокурского сельсовета на 2025 год и плановый период 2026-2027 годов</t>
  </si>
  <si>
    <t>Распределение расходов бюджета Недокурского сельсовета на 2025 год и плановый период 2026-2027 годов годов по разделам и подразделам классификации расходов бюджетов Российской Федерации</t>
  </si>
  <si>
    <t>Всего доходы  на 2027 год</t>
  </si>
  <si>
    <t>Доходы бюджета Недокурского сельсовета на 2025 год и плановый период 2026-2027 годов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</si>
  <si>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</si>
  <si>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</si>
  <si>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</si>
  <si>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</si>
  <si>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Межбюджетные трансферты общего характера бюджетам субъектов Российской Федерации и муниципальных образований</t>
  </si>
  <si>
    <t>04 7 00 49870</t>
  </si>
  <si>
    <t>Иные межбюджетные трансферты выделяемые из бюджета Недокурского сельсовета в районный бюджет на осуществление полномочий по дорожной деятельности в отношении автомобильных дорог местного значения в границах населенных пунктов поселения (обустройство участков улично-дорожной сети вблизи образовательных организаций для обеспечения безопасности дорожного движения) за счет средств бюджета поселения</t>
  </si>
  <si>
    <t xml:space="preserve">Прочие межбюджетные трансферты, передаваемые бюджетам сельских поселений (на обеспечение первичных мер пожарной безопасности) </t>
  </si>
  <si>
    <t>Прочие субсидии бюджетам сельских поселений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)</t>
  </si>
  <si>
    <t xml:space="preserve">Прочие межбюджетные трансферты, передаваемые бюджетам сельских поселений ( на частичную компенсацию расходов на повышение размеров оплаты труда работникам бюджетной сферы) </t>
  </si>
  <si>
    <t>Прочие межбюджетные трансферты, передаваемые бюджетам сельских поселений (на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края)</t>
  </si>
  <si>
    <t>Прочие субсидии</t>
  </si>
  <si>
    <t>Прочие субсидии бюджетам сельских поселений</t>
  </si>
  <si>
    <t>29</t>
  </si>
  <si>
    <t>9113</t>
  </si>
  <si>
    <t>0011</t>
  </si>
  <si>
    <t>0047</t>
  </si>
  <si>
    <t>0052</t>
  </si>
  <si>
    <t>04 2 00 49410</t>
  </si>
  <si>
    <t>Расходы на организацию торжественных и праздничных мероприятий в рамках прочих непрограммных расходов</t>
  </si>
  <si>
    <t>Обеспечение первичных мер пожарной безопасности в рамках подпрограммы "Обеспечение безопасности жизнедеятельности муниципального образования «Недокурский сельсовет» муниципальной программы «Улучшение жизнедеятельности населения муниципального образования Недокурский сельсовет»</t>
  </si>
  <si>
    <t>03 1 00 S4120</t>
  </si>
  <si>
    <t>03 2 00 48710</t>
  </si>
  <si>
    <t>03 2 И5 9Д130</t>
  </si>
  <si>
    <t>04 2 00 49190</t>
  </si>
  <si>
    <t xml:space="preserve">Иные межбюджетные трансферты выделяемые из бюджета Недокурского сельсовета в районный бюджет на осуществление полномочий по дорожной деятельности в отношении автомобильных дорог местного значения в границах населенных пунктов поселения (обустройство участков улично-дорожной сети вблизи образовательных организаций для обеспечения безопасности дорожного движения) </t>
  </si>
  <si>
    <t xml:space="preserve">Расходы на содержание автомобильных дорог общего пользования местного значения за счет средств дорожного фонда в рамках подпрограммы «Развитие транспортной инфраструктуры муниципального образования Недокурский сельсовет»   муниципальной программы «Улучшение жизнедеятельности населения муниципального образования Недокурский сельсовет»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</si>
  <si>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</si>
  <si>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расходы, осуществляемые органами местного самоуправления поселений в рамках непрограммных расходов</t>
  </si>
  <si>
    <t>04 2 00 49680</t>
  </si>
  <si>
    <t>Прочие непрограмные мероприятия</t>
  </si>
  <si>
    <t>14</t>
  </si>
  <si>
    <t>Средства самообложения граждан</t>
  </si>
  <si>
    <t>Средства самообложения граждан, зачисляемые в бюджеты сельских поселений</t>
  </si>
  <si>
    <t>Доходы от оказания платных услуг (работ) и компенсации затрат государства</t>
  </si>
  <si>
    <t>Доходы от компенсации затрат государств</t>
  </si>
  <si>
    <t>990</t>
  </si>
  <si>
    <t>Прочие доходы от компенсации затрат государства</t>
  </si>
  <si>
    <t>995</t>
  </si>
  <si>
    <t>18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</si>
  <si>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</si>
  <si>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60</t>
  </si>
  <si>
    <t>0025</t>
  </si>
  <si>
    <t>Прочие межбюджетные трансферты, передаваемые бюджетам сельских поселений (за содействие развитию налогового потенциала)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</si>
  <si>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</si>
  <si>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</si>
  <si>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Расходы на выполнение кадастровых работ в рамках непрограммных расходов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</si>
  <si>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</si>
  <si>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</si>
  <si>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</si>
  <si>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</si>
  <si>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</si>
  <si>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</si>
  <si>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210</t>
  </si>
  <si>
    <t>Прочие доходы от компенсации затрат бюджетов сельских поселений</t>
  </si>
  <si>
    <t>Закупка товаров, работ и услуг для обеспечения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</si>
  <si>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</si>
  <si>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520</t>
  </si>
  <si>
    <t>Субсидии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</si>
  <si>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движения, в рамках подпрограммы «Развитие транспортной инфраструктуры муниципального образования Недокурский сельсовет» муниципальной программы «Улучшение жизнедеятельности населения муниципального образования Недокурский сельсовет»</t>
  </si>
  <si>
    <t xml:space="preserve">Прочие межбюджетные трансферты, передаваемые бюджетам сельских поселений (за совершенствование территориальной организации местного самоуправления) </t>
  </si>
  <si>
    <t xml:space="preserve">                                                         Приложение №1</t>
  </si>
  <si>
    <t xml:space="preserve">к решению Кежемского окружного Совета депутатов  </t>
  </si>
  <si>
    <t>на 2025 год и плановый период 2026-2027 годов"</t>
  </si>
  <si>
    <t>"О внесении изменений в решение Недокурского сельского Совета депутатов</t>
  </si>
  <si>
    <t xml:space="preserve">                                                         к  решению Недокурского сельского Совета депутатов</t>
  </si>
  <si>
    <t>"О бюджете Недокурского сельсовета</t>
  </si>
  <si>
    <t xml:space="preserve">                                                           от " 26 " декабря 2024 года   №  37-148 р</t>
  </si>
  <si>
    <t xml:space="preserve">                                                         Приложение №2</t>
  </si>
  <si>
    <t xml:space="preserve">                                                         Приложение №3</t>
  </si>
  <si>
    <t xml:space="preserve">                                                         Приложение №4</t>
  </si>
  <si>
    <t xml:space="preserve">                                                         Приложение №5</t>
  </si>
  <si>
    <t xml:space="preserve">                                                         Приложение №6</t>
  </si>
  <si>
    <t xml:space="preserve">                                                         Приложение №7</t>
  </si>
  <si>
    <t xml:space="preserve">                                                         Приложение №8</t>
  </si>
  <si>
    <t>0055</t>
  </si>
  <si>
    <t>0001</t>
  </si>
  <si>
    <t>"О бюджете Недокурского сельсовета Кежемского района Красноярского края</t>
  </si>
  <si>
    <t>от 16 декабря 2025 года № 7-52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</si>
</sst>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#,##0.000"/>
    <numFmt numFmtId="166" formatCode="#,##0.000000000"/>
    <numFmt numFmtId="167" formatCode="0.00000"/>
    <numFmt numFmtId="168" formatCode="#,##0.00000"/>
    <numFmt numFmtId="169" formatCode="#,##0.0"/>
    <numFmt numFmtId="170" formatCode="0.0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Times New Roman"/>
      <family val="1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22272F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30" fillId="0" borderId="0"/>
  </cellStyleXfs>
  <cellXfs count="378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5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9" fillId="0" borderId="0" xfId="0" applyFont="1" applyFill="1"/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top" wrapText="1"/>
      <protection locked="0"/>
    </xf>
    <xf numFmtId="49" fontId="2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 applyProtection="1">
      <alignment horizontal="left" vertical="top" wrapText="1"/>
      <protection locked="0"/>
    </xf>
    <xf numFmtId="0" fontId="3" fillId="2" borderId="5" xfId="0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vertical="top" wrapText="1"/>
    </xf>
    <xf numFmtId="0" fontId="11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2" borderId="5" xfId="7" applyFont="1" applyFill="1" applyBorder="1" applyAlignment="1" applyProtection="1">
      <alignment vertical="top" wrapText="1"/>
      <protection locked="0"/>
    </xf>
    <xf numFmtId="0" fontId="21" fillId="0" borderId="0" xfId="0" applyFont="1"/>
    <xf numFmtId="0" fontId="21" fillId="2" borderId="0" xfId="0" applyFont="1" applyFill="1"/>
    <xf numFmtId="0" fontId="3" fillId="0" borderId="0" xfId="0" applyFont="1"/>
    <xf numFmtId="166" fontId="21" fillId="0" borderId="0" xfId="0" applyNumberFormat="1" applyFont="1"/>
    <xf numFmtId="0" fontId="3" fillId="0" borderId="5" xfId="0" applyFont="1" applyBorder="1" applyAlignment="1">
      <alignment wrapText="1"/>
    </xf>
    <xf numFmtId="0" fontId="22" fillId="0" borderId="0" xfId="0" applyFont="1" applyAlignment="1"/>
    <xf numFmtId="0" fontId="22" fillId="0" borderId="5" xfId="0" applyFont="1" applyBorder="1" applyAlignment="1">
      <alignment wrapText="1"/>
    </xf>
    <xf numFmtId="0" fontId="23" fillId="0" borderId="5" xfId="0" applyFont="1" applyBorder="1" applyAlignment="1"/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2" fillId="0" borderId="0" xfId="0" applyFont="1" applyAlignment="1"/>
    <xf numFmtId="0" fontId="6" fillId="0" borderId="5" xfId="0" applyFont="1" applyBorder="1" applyAlignment="1">
      <alignment vertical="top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" fillId="0" borderId="5" xfId="0" applyFont="1" applyFill="1" applyBorder="1" applyAlignment="1">
      <alignment horizontal="left" vertical="center" wrapText="1"/>
    </xf>
    <xf numFmtId="0" fontId="25" fillId="0" borderId="0" xfId="0" applyFont="1"/>
    <xf numFmtId="0" fontId="3" fillId="0" borderId="5" xfId="0" applyFont="1" applyFill="1" applyBorder="1" applyAlignment="1">
      <alignment horizontal="left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0" fontId="23" fillId="0" borderId="0" xfId="0" applyFont="1" applyAlignment="1"/>
    <xf numFmtId="164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7" xfId="7" applyFont="1" applyFill="1" applyBorder="1" applyAlignment="1" applyProtection="1">
      <alignment vertical="top" wrapText="1"/>
      <protection locked="0"/>
    </xf>
    <xf numFmtId="0" fontId="13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22" fillId="0" borderId="0" xfId="0" applyFont="1" applyAlignment="1">
      <alignment horizontal="center"/>
    </xf>
    <xf numFmtId="0" fontId="22" fillId="0" borderId="5" xfId="0" applyFont="1" applyBorder="1" applyAlignment="1">
      <alignment horizontal="center"/>
    </xf>
    <xf numFmtId="0" fontId="22" fillId="0" borderId="5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/>
    <xf numFmtId="169" fontId="3" fillId="0" borderId="0" xfId="0" applyNumberFormat="1" applyFont="1" applyFill="1" applyBorder="1"/>
    <xf numFmtId="3" fontId="3" fillId="0" borderId="0" xfId="0" applyNumberFormat="1" applyFont="1" applyFill="1" applyBorder="1"/>
    <xf numFmtId="0" fontId="3" fillId="0" borderId="0" xfId="0" applyFont="1" applyFill="1"/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169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49" fontId="2" fillId="0" borderId="5" xfId="0" quotePrefix="1" applyNumberFormat="1" applyFont="1" applyFill="1" applyBorder="1" applyAlignment="1">
      <alignment horizontal="center" vertical="center" textRotation="90" wrapText="1"/>
    </xf>
    <xf numFmtId="0" fontId="2" fillId="0" borderId="5" xfId="0" quotePrefix="1" applyNumberFormat="1" applyFont="1" applyFill="1" applyBorder="1" applyAlignment="1">
      <alignment horizontal="center" vertical="center" wrapText="1"/>
    </xf>
    <xf numFmtId="0" fontId="2" fillId="0" borderId="5" xfId="0" quotePrefix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/>
    </xf>
    <xf numFmtId="49" fontId="3" fillId="0" borderId="5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justify" vertical="center" wrapText="1"/>
    </xf>
    <xf numFmtId="0" fontId="3" fillId="0" borderId="5" xfId="7" applyNumberFormat="1" applyFont="1" applyFill="1" applyBorder="1" applyAlignment="1" applyProtection="1">
      <alignment vertical="top" wrapText="1"/>
      <protection locked="0"/>
    </xf>
    <xf numFmtId="49" fontId="2" fillId="0" borderId="5" xfId="0" applyNumberFormat="1" applyFont="1" applyFill="1" applyBorder="1" applyAlignment="1">
      <alignment horizontal="center" vertical="top"/>
    </xf>
    <xf numFmtId="0" fontId="2" fillId="0" borderId="0" xfId="0" applyFont="1" applyFill="1" applyBorder="1"/>
    <xf numFmtId="169" fontId="2" fillId="0" borderId="0" xfId="0" applyNumberFormat="1" applyFont="1" applyFill="1" applyBorder="1"/>
    <xf numFmtId="3" fontId="2" fillId="0" borderId="0" xfId="0" applyNumberFormat="1" applyFont="1" applyFill="1" applyBorder="1"/>
    <xf numFmtId="0" fontId="2" fillId="0" borderId="0" xfId="0" applyFont="1" applyFill="1"/>
    <xf numFmtId="0" fontId="2" fillId="0" borderId="5" xfId="0" applyNumberFormat="1" applyFont="1" applyFill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49" fontId="2" fillId="0" borderId="5" xfId="0" applyNumberFormat="1" applyFont="1" applyFill="1" applyBorder="1" applyAlignment="1">
      <alignment horizontal="center" vertical="center" textRotation="90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horizontal="center" vertical="center" wrapText="1"/>
    </xf>
    <xf numFmtId="165" fontId="23" fillId="0" borderId="0" xfId="0" applyNumberFormat="1" applyFont="1" applyFill="1" applyBorder="1" applyAlignment="1"/>
    <xf numFmtId="165" fontId="22" fillId="0" borderId="0" xfId="0" applyNumberFormat="1" applyFont="1" applyFill="1" applyBorder="1" applyAlignment="1"/>
    <xf numFmtId="165" fontId="3" fillId="0" borderId="0" xfId="0" applyNumberFormat="1" applyFont="1" applyFill="1" applyBorder="1" applyAlignment="1"/>
    <xf numFmtId="165" fontId="2" fillId="0" borderId="0" xfId="0" applyNumberFormat="1" applyFont="1" applyFill="1" applyBorder="1" applyAlignment="1"/>
    <xf numFmtId="0" fontId="16" fillId="0" borderId="0" xfId="7" applyFont="1" applyFill="1" applyAlignment="1" applyProtection="1">
      <alignment horizontal="center" vertical="center"/>
      <protection locked="0"/>
    </xf>
    <xf numFmtId="0" fontId="16" fillId="0" borderId="0" xfId="7" applyFont="1" applyFill="1" applyBorder="1"/>
    <xf numFmtId="0" fontId="16" fillId="0" borderId="0" xfId="7" applyFont="1" applyFill="1"/>
    <xf numFmtId="0" fontId="1" fillId="0" borderId="0" xfId="7" applyFont="1" applyFill="1" applyAlignment="1" applyProtection="1">
      <alignment horizontal="center" vertical="center"/>
      <protection locked="0"/>
    </xf>
    <xf numFmtId="0" fontId="1" fillId="0" borderId="0" xfId="7" applyFont="1" applyFill="1" applyProtection="1">
      <protection locked="0"/>
    </xf>
    <xf numFmtId="0" fontId="17" fillId="0" borderId="0" xfId="7" applyFont="1" applyFill="1" applyAlignment="1" applyProtection="1">
      <alignment horizontal="center"/>
      <protection locked="0"/>
    </xf>
    <xf numFmtId="0" fontId="18" fillId="0" borderId="0" xfId="7" applyFont="1" applyFill="1" applyProtection="1">
      <protection locked="0"/>
    </xf>
    <xf numFmtId="165" fontId="1" fillId="0" borderId="0" xfId="7" applyNumberFormat="1" applyFont="1" applyFill="1" applyBorder="1" applyAlignment="1" applyProtection="1">
      <alignment horizontal="right"/>
      <protection locked="0"/>
    </xf>
    <xf numFmtId="0" fontId="0" fillId="0" borderId="0" xfId="0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wrapText="1"/>
    </xf>
    <xf numFmtId="49" fontId="3" fillId="0" borderId="5" xfId="7" applyNumberFormat="1" applyFont="1" applyFill="1" applyBorder="1" applyAlignment="1" applyProtection="1">
      <alignment vertical="top"/>
      <protection locked="0"/>
    </xf>
    <xf numFmtId="49" fontId="3" fillId="0" borderId="5" xfId="7" applyNumberFormat="1" applyFont="1" applyFill="1" applyBorder="1" applyAlignment="1" applyProtection="1">
      <alignment horizontal="right" vertical="top"/>
      <protection locked="0"/>
    </xf>
    <xf numFmtId="0" fontId="3" fillId="0" borderId="5" xfId="7" applyFont="1" applyFill="1" applyBorder="1" applyAlignment="1" applyProtection="1">
      <alignment vertical="top" wrapText="1"/>
      <protection locked="0"/>
    </xf>
    <xf numFmtId="49" fontId="23" fillId="0" borderId="5" xfId="7" applyNumberFormat="1" applyFont="1" applyFill="1" applyBorder="1" applyProtection="1">
      <protection locked="0"/>
    </xf>
    <xf numFmtId="49" fontId="23" fillId="0" borderId="5" xfId="7" applyNumberFormat="1" applyFont="1" applyFill="1" applyBorder="1" applyAlignment="1" applyProtection="1">
      <alignment horizontal="right"/>
      <protection locked="0"/>
    </xf>
    <xf numFmtId="0" fontId="23" fillId="0" borderId="5" xfId="7" applyFont="1" applyFill="1" applyBorder="1" applyAlignment="1" applyProtection="1">
      <alignment vertical="top" wrapText="1"/>
      <protection locked="0"/>
    </xf>
    <xf numFmtId="49" fontId="29" fillId="0" borderId="5" xfId="7" applyNumberFormat="1" applyFont="1" applyFill="1" applyBorder="1" applyAlignment="1" applyProtection="1">
      <alignment vertical="top"/>
      <protection locked="0"/>
    </xf>
    <xf numFmtId="49" fontId="29" fillId="0" borderId="5" xfId="7" applyNumberFormat="1" applyFont="1" applyFill="1" applyBorder="1" applyAlignment="1" applyProtection="1">
      <alignment horizontal="right" vertical="top"/>
      <protection locked="0"/>
    </xf>
    <xf numFmtId="0" fontId="29" fillId="0" borderId="5" xfId="7" applyFont="1" applyFill="1" applyBorder="1" applyAlignment="1" applyProtection="1">
      <alignment vertical="top" wrapText="1"/>
      <protection locked="0"/>
    </xf>
    <xf numFmtId="49" fontId="2" fillId="0" borderId="5" xfId="7" applyNumberFormat="1" applyFont="1" applyFill="1" applyBorder="1" applyProtection="1">
      <protection locked="0"/>
    </xf>
    <xf numFmtId="49" fontId="2" fillId="0" borderId="5" xfId="7" applyNumberFormat="1" applyFont="1" applyFill="1" applyBorder="1" applyAlignment="1" applyProtection="1">
      <alignment horizontal="right"/>
      <protection locked="0"/>
    </xf>
    <xf numFmtId="0" fontId="2" fillId="0" borderId="5" xfId="7" applyFont="1" applyFill="1" applyBorder="1" applyAlignment="1" applyProtection="1">
      <alignment vertical="top" wrapText="1"/>
      <protection locked="0"/>
    </xf>
    <xf numFmtId="0" fontId="16" fillId="0" borderId="0" xfId="7" applyFont="1" applyFill="1" applyProtection="1">
      <protection locked="0"/>
    </xf>
    <xf numFmtId="0" fontId="19" fillId="0" borderId="0" xfId="7" applyFont="1" applyFill="1" applyBorder="1" applyAlignment="1" applyProtection="1">
      <alignment horizontal="center" vertical="center"/>
      <protection locked="0"/>
    </xf>
    <xf numFmtId="165" fontId="16" fillId="0" borderId="0" xfId="7" applyNumberFormat="1" applyFont="1" applyFill="1" applyBorder="1" applyAlignment="1" applyProtection="1">
      <alignment horizontal="center" vertical="center"/>
      <protection locked="0"/>
    </xf>
    <xf numFmtId="0" fontId="16" fillId="0" borderId="0" xfId="7" applyFont="1" applyFill="1" applyBorder="1" applyAlignment="1">
      <alignment horizontal="center" vertical="center"/>
    </xf>
    <xf numFmtId="165" fontId="1" fillId="0" borderId="0" xfId="7" applyNumberFormat="1" applyFont="1" applyFill="1" applyBorder="1" applyAlignment="1" applyProtection="1">
      <alignment horizontal="center" vertical="center"/>
      <protection locked="0"/>
    </xf>
    <xf numFmtId="165" fontId="23" fillId="0" borderId="5" xfId="0" applyNumberFormat="1" applyFont="1" applyFill="1" applyBorder="1" applyAlignment="1">
      <alignment horizontal="center" vertical="center"/>
    </xf>
    <xf numFmtId="165" fontId="22" fillId="0" borderId="5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70" fontId="21" fillId="0" borderId="0" xfId="0" applyNumberFormat="1" applyFont="1"/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top" wrapText="1"/>
    </xf>
    <xf numFmtId="49" fontId="3" fillId="0" borderId="26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7" applyFont="1" applyFill="1" applyBorder="1" applyAlignment="1" applyProtection="1">
      <alignment vertical="top" wrapText="1"/>
      <protection locked="0"/>
    </xf>
    <xf numFmtId="49" fontId="3" fillId="0" borderId="5" xfId="7" applyNumberFormat="1" applyFont="1" applyFill="1" applyBorder="1" applyAlignment="1" applyProtection="1">
      <alignment vertical="center"/>
      <protection locked="0"/>
    </xf>
    <xf numFmtId="168" fontId="3" fillId="0" borderId="0" xfId="7" applyNumberFormat="1" applyFont="1" applyFill="1" applyBorder="1" applyAlignment="1" applyProtection="1">
      <alignment horizontal="right"/>
      <protection locked="0"/>
    </xf>
    <xf numFmtId="0" fontId="3" fillId="0" borderId="0" xfId="7" applyFont="1" applyFill="1"/>
    <xf numFmtId="49" fontId="3" fillId="0" borderId="5" xfId="7" applyNumberFormat="1" applyFont="1" applyFill="1" applyBorder="1" applyAlignment="1" applyProtection="1">
      <alignment horizontal="left" vertical="top"/>
      <protection locked="0"/>
    </xf>
    <xf numFmtId="168" fontId="3" fillId="0" borderId="0" xfId="7" applyNumberFormat="1" applyFont="1" applyFill="1" applyBorder="1" applyAlignment="1" applyProtection="1">
      <alignment horizontal="center" vertical="center"/>
      <protection locked="0"/>
    </xf>
    <xf numFmtId="49" fontId="3" fillId="0" borderId="5" xfId="0" applyNumberFormat="1" applyFont="1" applyFill="1" applyBorder="1" applyAlignment="1">
      <alignment vertical="center"/>
    </xf>
    <xf numFmtId="165" fontId="3" fillId="0" borderId="5" xfId="7" applyNumberFormat="1" applyFont="1" applyFill="1" applyBorder="1" applyAlignment="1" applyProtection="1">
      <alignment horizontal="center" vertical="center"/>
      <protection locked="0"/>
    </xf>
    <xf numFmtId="0" fontId="29" fillId="0" borderId="0" xfId="7" applyFont="1" applyFill="1"/>
    <xf numFmtId="0" fontId="27" fillId="0" borderId="5" xfId="0" applyNumberFormat="1" applyFont="1" applyFill="1" applyBorder="1" applyAlignment="1">
      <alignment vertical="top" wrapText="1"/>
    </xf>
    <xf numFmtId="0" fontId="27" fillId="0" borderId="0" xfId="0" applyNumberFormat="1" applyFont="1" applyFill="1" applyAlignment="1">
      <alignment vertical="top" wrapText="1"/>
    </xf>
    <xf numFmtId="0" fontId="28" fillId="0" borderId="23" xfId="0" applyFont="1" applyFill="1" applyBorder="1" applyAlignment="1">
      <alignment vertical="top" wrapText="1"/>
    </xf>
    <xf numFmtId="165" fontId="22" fillId="0" borderId="0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top" wrapText="1"/>
    </xf>
    <xf numFmtId="0" fontId="3" fillId="0" borderId="27" xfId="0" applyFont="1" applyFill="1" applyBorder="1" applyAlignment="1">
      <alignment horizontal="justify" vertical="top" wrapText="1"/>
    </xf>
    <xf numFmtId="0" fontId="22" fillId="0" borderId="5" xfId="0" applyFont="1" applyFill="1" applyBorder="1" applyAlignment="1">
      <alignment horizontal="justify" vertical="top" wrapText="1"/>
    </xf>
    <xf numFmtId="165" fontId="3" fillId="0" borderId="0" xfId="7" applyNumberFormat="1" applyFont="1" applyFill="1" applyBorder="1" applyAlignment="1" applyProtection="1">
      <alignment horizontal="center" vertical="center" wrapText="1"/>
      <protection locked="0"/>
    </xf>
    <xf numFmtId="168" fontId="3" fillId="0" borderId="0" xfId="7" applyNumberFormat="1" applyFont="1" applyFill="1" applyBorder="1" applyAlignment="1" applyProtection="1">
      <alignment horizontal="right" wrapText="1"/>
      <protection locked="0"/>
    </xf>
    <xf numFmtId="0" fontId="22" fillId="3" borderId="5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center"/>
    </xf>
    <xf numFmtId="0" fontId="22" fillId="0" borderId="5" xfId="0" applyFont="1" applyFill="1" applyBorder="1" applyAlignment="1">
      <alignment wrapText="1"/>
    </xf>
    <xf numFmtId="0" fontId="31" fillId="0" borderId="0" xfId="0" applyFont="1" applyFill="1" applyBorder="1" applyAlignment="1">
      <alignment horizontal="right"/>
    </xf>
    <xf numFmtId="0" fontId="32" fillId="0" borderId="0" xfId="0" applyFont="1" applyFill="1" applyBorder="1" applyAlignment="1">
      <alignment horizontal="right"/>
    </xf>
    <xf numFmtId="0" fontId="32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7" applyFont="1" applyFill="1" applyProtection="1">
      <protection locked="0"/>
    </xf>
    <xf numFmtId="165" fontId="3" fillId="0" borderId="0" xfId="7" applyNumberFormat="1" applyFont="1" applyFill="1" applyBorder="1" applyAlignment="1" applyProtection="1">
      <alignment horizontal="center" vertical="center"/>
      <protection locked="0"/>
    </xf>
    <xf numFmtId="0" fontId="3" fillId="0" borderId="0" xfId="7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164" fontId="3" fillId="0" borderId="5" xfId="0" applyNumberFormat="1" applyFont="1" applyBorder="1" applyAlignment="1">
      <alignment horizontal="center" wrapText="1"/>
    </xf>
    <xf numFmtId="164" fontId="22" fillId="0" borderId="5" xfId="0" applyNumberFormat="1" applyFont="1" applyBorder="1" applyAlignment="1">
      <alignment horizontal="center"/>
    </xf>
    <xf numFmtId="164" fontId="23" fillId="0" borderId="5" xfId="0" applyNumberFormat="1" applyFont="1" applyBorder="1" applyAlignment="1">
      <alignment horizontal="center" vertical="center"/>
    </xf>
    <xf numFmtId="165" fontId="3" fillId="2" borderId="7" xfId="7" applyNumberFormat="1" applyFont="1" applyFill="1" applyBorder="1" applyAlignment="1" applyProtection="1">
      <alignment horizontal="center"/>
      <protection locked="0"/>
    </xf>
    <xf numFmtId="165" fontId="3" fillId="2" borderId="5" xfId="7" applyNumberFormat="1" applyFont="1" applyFill="1" applyBorder="1" applyAlignment="1" applyProtection="1">
      <alignment horizontal="center"/>
      <protection locked="0"/>
    </xf>
    <xf numFmtId="165" fontId="3" fillId="2" borderId="5" xfId="7" applyNumberFormat="1" applyFont="1" applyFill="1" applyBorder="1" applyAlignment="1" applyProtection="1">
      <alignment horizontal="center" vertical="center"/>
      <protection locked="0"/>
    </xf>
    <xf numFmtId="165" fontId="3" fillId="0" borderId="5" xfId="0" applyNumberFormat="1" applyFont="1" applyBorder="1" applyAlignment="1">
      <alignment horizontal="center" wrapText="1"/>
    </xf>
    <xf numFmtId="165" fontId="3" fillId="0" borderId="5" xfId="0" applyNumberFormat="1" applyFont="1" applyFill="1" applyBorder="1" applyAlignment="1">
      <alignment horizontal="center" wrapText="1"/>
    </xf>
    <xf numFmtId="165" fontId="23" fillId="0" borderId="5" xfId="0" applyNumberFormat="1" applyFont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top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7" fillId="3" borderId="0" xfId="0" applyFont="1" applyFill="1"/>
    <xf numFmtId="0" fontId="2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3" fillId="3" borderId="0" xfId="0" applyFont="1" applyFill="1" applyAlignment="1">
      <alignment horizontal="center" vertical="center"/>
    </xf>
    <xf numFmtId="0" fontId="3" fillId="3" borderId="1" xfId="6" applyFont="1" applyFill="1" applyBorder="1" applyAlignment="1">
      <alignment horizontal="center" vertical="center" wrapText="1" shrinkToFit="1"/>
    </xf>
    <xf numFmtId="0" fontId="3" fillId="3" borderId="2" xfId="6" applyFont="1" applyFill="1" applyBorder="1" applyAlignment="1">
      <alignment horizontal="left" vertical="top" wrapText="1" shrinkToFit="1"/>
    </xf>
    <xf numFmtId="0" fontId="3" fillId="3" borderId="1" xfId="6" applyFont="1" applyFill="1" applyBorder="1" applyAlignment="1">
      <alignment horizontal="center" vertical="top" wrapText="1" shrinkToFit="1"/>
    </xf>
    <xf numFmtId="49" fontId="3" fillId="3" borderId="2" xfId="6" applyNumberFormat="1" applyFont="1" applyFill="1" applyBorder="1" applyAlignment="1">
      <alignment horizontal="center" vertical="top" wrapText="1" shrinkToFit="1"/>
    </xf>
    <xf numFmtId="49" fontId="3" fillId="3" borderId="18" xfId="6" applyNumberFormat="1" applyFont="1" applyFill="1" applyBorder="1" applyAlignment="1">
      <alignment horizontal="center" vertical="top" wrapText="1" shrinkToFit="1"/>
    </xf>
    <xf numFmtId="0" fontId="3" fillId="3" borderId="24" xfId="0" applyFont="1" applyFill="1" applyBorder="1" applyAlignment="1">
      <alignment horizontal="center" vertical="top" wrapText="1"/>
    </xf>
    <xf numFmtId="0" fontId="3" fillId="3" borderId="20" xfId="0" applyFont="1" applyFill="1" applyBorder="1" applyAlignment="1">
      <alignment horizontal="center" vertical="top" wrapText="1"/>
    </xf>
    <xf numFmtId="0" fontId="7" fillId="3" borderId="0" xfId="0" applyFont="1" applyFill="1" applyAlignment="1">
      <alignment horizontal="center" vertical="top"/>
    </xf>
    <xf numFmtId="0" fontId="3" fillId="3" borderId="3" xfId="6" applyFont="1" applyFill="1" applyBorder="1" applyAlignment="1">
      <alignment horizontal="center" vertical="center" wrapText="1" shrinkToFit="1"/>
    </xf>
    <xf numFmtId="0" fontId="3" fillId="3" borderId="4" xfId="6" applyFont="1" applyFill="1" applyBorder="1" applyAlignment="1">
      <alignment horizontal="center" vertical="top" wrapText="1" shrinkToFit="1"/>
    </xf>
    <xf numFmtId="49" fontId="3" fillId="3" borderId="3" xfId="6" applyNumberFormat="1" applyFont="1" applyFill="1" applyBorder="1" applyAlignment="1">
      <alignment horizontal="center" vertical="top" wrapText="1" shrinkToFit="1"/>
    </xf>
    <xf numFmtId="49" fontId="3" fillId="3" borderId="19" xfId="6" applyNumberFormat="1" applyFont="1" applyFill="1" applyBorder="1" applyAlignment="1">
      <alignment horizontal="center" vertical="top" wrapText="1" shrinkToFit="1"/>
    </xf>
    <xf numFmtId="49" fontId="3" fillId="3" borderId="4" xfId="6" applyNumberFormat="1" applyFont="1" applyFill="1" applyBorder="1" applyAlignment="1">
      <alignment horizontal="center" vertical="top" wrapText="1" shrinkToFit="1"/>
    </xf>
    <xf numFmtId="49" fontId="3" fillId="3" borderId="21" xfId="6" applyNumberFormat="1" applyFont="1" applyFill="1" applyBorder="1" applyAlignment="1">
      <alignment horizontal="center" vertical="top" wrapText="1" shrinkToFit="1"/>
    </xf>
    <xf numFmtId="0" fontId="3" fillId="3" borderId="6" xfId="6" applyFont="1" applyFill="1" applyBorder="1" applyAlignment="1">
      <alignment horizontal="center" vertical="center" wrapText="1" shrinkToFit="1"/>
    </xf>
    <xf numFmtId="0" fontId="2" fillId="3" borderId="16" xfId="6" applyFont="1" applyFill="1" applyBorder="1" applyAlignment="1">
      <alignment horizontal="left" vertical="top" wrapText="1" shrinkToFit="1"/>
    </xf>
    <xf numFmtId="49" fontId="3" fillId="3" borderId="6" xfId="6" applyNumberFormat="1" applyFont="1" applyFill="1" applyBorder="1" applyAlignment="1">
      <alignment horizontal="center" vertical="center" wrapText="1" shrinkToFit="1"/>
    </xf>
    <xf numFmtId="165" fontId="2" fillId="3" borderId="6" xfId="6" applyNumberFormat="1" applyFont="1" applyFill="1" applyBorder="1" applyAlignment="1">
      <alignment horizontal="center" vertical="center" wrapText="1" shrinkToFit="1"/>
    </xf>
    <xf numFmtId="0" fontId="3" fillId="3" borderId="5" xfId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center" vertical="center" wrapText="1" shrinkToFit="1"/>
    </xf>
    <xf numFmtId="49" fontId="8" fillId="3" borderId="5" xfId="0" applyNumberFormat="1" applyFont="1" applyFill="1" applyBorder="1" applyAlignment="1">
      <alignment horizontal="center" vertical="center"/>
    </xf>
    <xf numFmtId="165" fontId="2" fillId="3" borderId="5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justify" wrapText="1"/>
    </xf>
    <xf numFmtId="0" fontId="7" fillId="3" borderId="5" xfId="0" applyFont="1" applyFill="1" applyBorder="1" applyAlignment="1">
      <alignment horizontal="center" vertical="center" wrapText="1" shrinkToFit="1"/>
    </xf>
    <xf numFmtId="49" fontId="3" fillId="3" borderId="5" xfId="0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/>
    </xf>
    <xf numFmtId="0" fontId="7" fillId="3" borderId="5" xfId="0" applyNumberFormat="1" applyFont="1" applyFill="1" applyBorder="1" applyAlignment="1">
      <alignment horizontal="justify"/>
    </xf>
    <xf numFmtId="165" fontId="3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justify"/>
    </xf>
    <xf numFmtId="0" fontId="7" fillId="3" borderId="5" xfId="0" applyFont="1" applyFill="1" applyBorder="1" applyAlignment="1">
      <alignment horizontal="justify" wrapText="1"/>
    </xf>
    <xf numFmtId="0" fontId="7" fillId="3" borderId="5" xfId="0" applyNumberFormat="1" applyFont="1" applyFill="1" applyBorder="1" applyAlignment="1">
      <alignment horizontal="left" vertical="top" wrapText="1"/>
    </xf>
    <xf numFmtId="0" fontId="13" fillId="3" borderId="5" xfId="0" applyFont="1" applyFill="1" applyBorder="1" applyAlignment="1">
      <alignment horizontal="justify" wrapText="1"/>
    </xf>
    <xf numFmtId="0" fontId="12" fillId="3" borderId="5" xfId="0" applyFont="1" applyFill="1" applyBorder="1" applyAlignment="1">
      <alignment horizontal="justify"/>
    </xf>
    <xf numFmtId="0" fontId="7" fillId="3" borderId="5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center" vertical="top"/>
    </xf>
    <xf numFmtId="49" fontId="2" fillId="3" borderId="5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top" wrapText="1" shrinkToFit="1"/>
    </xf>
    <xf numFmtId="49" fontId="8" fillId="3" borderId="5" xfId="0" applyNumberFormat="1" applyFont="1" applyFill="1" applyBorder="1" applyAlignment="1">
      <alignment horizontal="center" vertical="center" wrapText="1" shrinkToFit="1"/>
    </xf>
    <xf numFmtId="49" fontId="7" fillId="3" borderId="5" xfId="0" applyNumberFormat="1" applyFont="1" applyFill="1" applyBorder="1" applyAlignment="1">
      <alignment horizontal="center" vertical="center" wrapText="1" shrinkToFit="1"/>
    </xf>
    <xf numFmtId="165" fontId="2" fillId="3" borderId="5" xfId="0" applyNumberFormat="1" applyFont="1" applyFill="1" applyBorder="1" applyAlignment="1">
      <alignment horizontal="center" vertical="center" wrapText="1" shrinkToFit="1"/>
    </xf>
    <xf numFmtId="0" fontId="8" fillId="3" borderId="5" xfId="0" applyFont="1" applyFill="1" applyBorder="1" applyAlignment="1">
      <alignment horizontal="left" vertical="top" wrapText="1" shrinkToFit="1"/>
    </xf>
    <xf numFmtId="0" fontId="7" fillId="3" borderId="5" xfId="0" applyFont="1" applyFill="1" applyBorder="1" applyAlignment="1">
      <alignment horizontal="left" vertical="top" wrapText="1" shrinkToFit="1"/>
    </xf>
    <xf numFmtId="165" fontId="7" fillId="3" borderId="5" xfId="0" applyNumberFormat="1" applyFont="1" applyFill="1" applyBorder="1" applyAlignment="1">
      <alignment horizontal="center" vertical="center" wrapText="1" shrinkToFit="1"/>
    </xf>
    <xf numFmtId="49" fontId="3" fillId="3" borderId="5" xfId="0" applyNumberFormat="1" applyFont="1" applyFill="1" applyBorder="1" applyAlignment="1">
      <alignment horizontal="center" vertical="center" wrapText="1" shrinkToFit="1"/>
    </xf>
    <xf numFmtId="165" fontId="3" fillId="3" borderId="5" xfId="0" applyNumberFormat="1" applyFont="1" applyFill="1" applyBorder="1" applyAlignment="1">
      <alignment horizontal="center" vertical="center" wrapText="1" shrinkToFit="1"/>
    </xf>
    <xf numFmtId="165" fontId="3" fillId="3" borderId="5" xfId="0" applyNumberFormat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165" fontId="3" fillId="3" borderId="5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justify"/>
    </xf>
    <xf numFmtId="0" fontId="8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left" vertical="top" wrapText="1"/>
    </xf>
    <xf numFmtId="49" fontId="8" fillId="3" borderId="7" xfId="0" applyNumberFormat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left" vertical="top" wrapText="1"/>
    </xf>
    <xf numFmtId="49" fontId="7" fillId="3" borderId="7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49" fontId="7" fillId="3" borderId="8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center" vertical="center" wrapText="1" shrinkToFit="1"/>
    </xf>
    <xf numFmtId="49" fontId="3" fillId="3" borderId="8" xfId="0" applyNumberFormat="1" applyFont="1" applyFill="1" applyBorder="1" applyAlignment="1">
      <alignment horizontal="center" vertical="center"/>
    </xf>
    <xf numFmtId="165" fontId="3" fillId="3" borderId="8" xfId="0" applyNumberFormat="1" applyFont="1" applyFill="1" applyBorder="1" applyAlignment="1">
      <alignment horizontal="center" vertical="center"/>
    </xf>
    <xf numFmtId="0" fontId="22" fillId="3" borderId="5" xfId="8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 shrinkToFit="1"/>
    </xf>
    <xf numFmtId="49" fontId="3" fillId="3" borderId="7" xfId="0" applyNumberFormat="1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165" fontId="3" fillId="3" borderId="22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168" fontId="7" fillId="3" borderId="0" xfId="0" applyNumberFormat="1" applyFont="1" applyFill="1" applyAlignment="1">
      <alignment horizontal="center" vertical="center"/>
    </xf>
    <xf numFmtId="0" fontId="13" fillId="3" borderId="0" xfId="0" applyFont="1" applyFill="1"/>
    <xf numFmtId="0" fontId="14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5" xfId="6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wrapText="1"/>
    </xf>
    <xf numFmtId="0" fontId="13" fillId="3" borderId="8" xfId="0" applyFont="1" applyFill="1" applyBorder="1" applyAlignment="1">
      <alignment horizontal="center" vertical="center" textRotation="90" wrapText="1" readingOrder="2"/>
    </xf>
    <xf numFmtId="0" fontId="13" fillId="3" borderId="8" xfId="0" applyFont="1" applyFill="1" applyBorder="1" applyAlignment="1">
      <alignment horizontal="center" vertical="center" wrapText="1" readingOrder="2"/>
    </xf>
    <xf numFmtId="0" fontId="3" fillId="3" borderId="5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12" fillId="3" borderId="5" xfId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wrapText="1" shrinkToFit="1"/>
    </xf>
    <xf numFmtId="0" fontId="10" fillId="3" borderId="5" xfId="0" applyFont="1" applyFill="1" applyBorder="1" applyAlignment="1">
      <alignment horizontal="center" vertical="center" wrapText="1" shrinkToFit="1"/>
    </xf>
    <xf numFmtId="0" fontId="10" fillId="3" borderId="0" xfId="0" applyFont="1" applyFill="1"/>
    <xf numFmtId="0" fontId="13" fillId="3" borderId="5" xfId="0" applyFont="1" applyFill="1" applyBorder="1" applyAlignment="1">
      <alignment horizontal="center" vertical="center" wrapText="1" shrinkToFit="1"/>
    </xf>
    <xf numFmtId="49" fontId="10" fillId="3" borderId="5" xfId="0" applyNumberFormat="1" applyFont="1" applyFill="1" applyBorder="1" applyAlignment="1">
      <alignment horizontal="center" vertical="center" wrapText="1" shrinkToFit="1"/>
    </xf>
    <xf numFmtId="0" fontId="13" fillId="3" borderId="5" xfId="0" applyFont="1" applyFill="1" applyBorder="1" applyAlignment="1">
      <alignment wrapText="1" shrinkToFit="1"/>
    </xf>
    <xf numFmtId="49" fontId="13" fillId="3" borderId="5" xfId="0" applyNumberFormat="1" applyFont="1" applyFill="1" applyBorder="1" applyAlignment="1">
      <alignment horizontal="center" vertical="center" wrapText="1" shrinkToFit="1"/>
    </xf>
    <xf numFmtId="49" fontId="12" fillId="3" borderId="5" xfId="0" applyNumberFormat="1" applyFont="1" applyFill="1" applyBorder="1" applyAlignment="1">
      <alignment horizontal="center" vertical="center" wrapText="1" shrinkToFit="1"/>
    </xf>
    <xf numFmtId="0" fontId="13" fillId="3" borderId="5" xfId="0" applyFont="1" applyFill="1" applyBorder="1" applyAlignment="1">
      <alignment horizontal="justify"/>
    </xf>
    <xf numFmtId="167" fontId="13" fillId="3" borderId="0" xfId="0" applyNumberFormat="1" applyFont="1" applyFill="1"/>
    <xf numFmtId="0" fontId="15" fillId="3" borderId="5" xfId="0" applyFont="1" applyFill="1" applyBorder="1" applyAlignment="1">
      <alignment horizontal="justify"/>
    </xf>
    <xf numFmtId="49" fontId="15" fillId="3" borderId="5" xfId="0" applyNumberFormat="1" applyFont="1" applyFill="1" applyBorder="1" applyAlignment="1">
      <alignment horizontal="center" vertical="center"/>
    </xf>
    <xf numFmtId="49" fontId="12" fillId="3" borderId="5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justify"/>
    </xf>
    <xf numFmtId="49" fontId="10" fillId="3" borderId="5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left"/>
    </xf>
    <xf numFmtId="0" fontId="13" fillId="3" borderId="7" xfId="0" applyFont="1" applyFill="1" applyBorder="1" applyAlignment="1">
      <alignment vertical="justify" wrapText="1"/>
    </xf>
    <xf numFmtId="0" fontId="12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/>
    <xf numFmtId="49" fontId="3" fillId="3" borderId="5" xfId="1" applyNumberFormat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justify" vertical="top"/>
    </xf>
    <xf numFmtId="49" fontId="13" fillId="3" borderId="7" xfId="0" applyNumberFormat="1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left" vertical="top" wrapText="1"/>
    </xf>
    <xf numFmtId="0" fontId="13" fillId="3" borderId="7" xfId="0" applyFont="1" applyFill="1" applyBorder="1" applyAlignment="1">
      <alignment wrapText="1"/>
    </xf>
    <xf numFmtId="49" fontId="13" fillId="3" borderId="6" xfId="0" applyNumberFormat="1" applyFont="1" applyFill="1" applyBorder="1" applyAlignment="1">
      <alignment horizontal="center" vertical="center"/>
    </xf>
    <xf numFmtId="49" fontId="13" fillId="3" borderId="8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justify" wrapText="1"/>
    </xf>
    <xf numFmtId="0" fontId="12" fillId="3" borderId="5" xfId="0" applyFont="1" applyFill="1" applyBorder="1" applyAlignment="1">
      <alignment horizontal="center" vertical="center" wrapText="1" shrinkToFit="1"/>
    </xf>
    <xf numFmtId="0" fontId="14" fillId="3" borderId="0" xfId="0" applyFont="1" applyFill="1"/>
    <xf numFmtId="0" fontId="10" fillId="3" borderId="5" xfId="0" applyFont="1" applyFill="1" applyBorder="1" applyAlignment="1">
      <alignment horizontal="justify" wrapText="1"/>
    </xf>
    <xf numFmtId="0" fontId="13" fillId="3" borderId="5" xfId="0" applyFont="1" applyFill="1" applyBorder="1" applyAlignment="1">
      <alignment horizontal="left" wrapText="1" shrinkToFit="1"/>
    </xf>
    <xf numFmtId="0" fontId="12" fillId="3" borderId="5" xfId="0" applyFont="1" applyFill="1" applyBorder="1" applyAlignment="1">
      <alignment horizontal="left" wrapText="1" shrinkToFit="1"/>
    </xf>
    <xf numFmtId="49" fontId="12" fillId="3" borderId="5" xfId="1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justify" vertical="center"/>
    </xf>
    <xf numFmtId="0" fontId="13" fillId="3" borderId="6" xfId="0" applyFont="1" applyFill="1" applyBorder="1" applyAlignment="1">
      <alignment horizontal="justify"/>
    </xf>
    <xf numFmtId="0" fontId="15" fillId="3" borderId="5" xfId="0" applyFont="1" applyFill="1" applyBorder="1" applyAlignment="1">
      <alignment horizontal="left" vertical="center" wrapText="1"/>
    </xf>
    <xf numFmtId="49" fontId="10" fillId="3" borderId="5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left" vertical="top" wrapText="1"/>
    </xf>
    <xf numFmtId="0" fontId="15" fillId="3" borderId="5" xfId="0" applyFont="1" applyFill="1" applyBorder="1" applyAlignment="1">
      <alignment horizontal="justify" wrapText="1"/>
    </xf>
    <xf numFmtId="0" fontId="26" fillId="3" borderId="0" xfId="0" applyFont="1" applyFill="1"/>
    <xf numFmtId="0" fontId="0" fillId="3" borderId="0" xfId="0" applyFont="1" applyFill="1"/>
    <xf numFmtId="0" fontId="0" fillId="3" borderId="0" xfId="0" applyFill="1"/>
    <xf numFmtId="0" fontId="13" fillId="3" borderId="5" xfId="0" applyFont="1" applyFill="1" applyBorder="1" applyAlignment="1">
      <alignment horizontal="left" wrapText="1"/>
    </xf>
    <xf numFmtId="168" fontId="13" fillId="3" borderId="0" xfId="0" applyNumberFormat="1" applyFont="1" applyFill="1" applyAlignment="1">
      <alignment horizontal="center" vertical="center"/>
    </xf>
    <xf numFmtId="165" fontId="10" fillId="3" borderId="5" xfId="0" applyNumberFormat="1" applyFont="1" applyFill="1" applyBorder="1" applyAlignment="1">
      <alignment horizontal="center" vertical="center" wrapText="1" shrinkToFit="1"/>
    </xf>
    <xf numFmtId="165" fontId="15" fillId="3" borderId="5" xfId="0" applyNumberFormat="1" applyFont="1" applyFill="1" applyBorder="1" applyAlignment="1">
      <alignment horizontal="center" vertical="center" wrapText="1" shrinkToFit="1"/>
    </xf>
    <xf numFmtId="165" fontId="12" fillId="3" borderId="5" xfId="0" applyNumberFormat="1" applyFont="1" applyFill="1" applyBorder="1" applyAlignment="1">
      <alignment horizontal="center" vertical="center" wrapText="1" shrinkToFit="1"/>
    </xf>
    <xf numFmtId="165" fontId="12" fillId="3" borderId="5" xfId="0" applyNumberFormat="1" applyFont="1" applyFill="1" applyBorder="1" applyAlignment="1">
      <alignment horizontal="center" vertical="top" wrapText="1"/>
    </xf>
    <xf numFmtId="165" fontId="12" fillId="3" borderId="5" xfId="0" applyNumberFormat="1" applyFont="1" applyFill="1" applyBorder="1" applyAlignment="1">
      <alignment horizontal="center" vertical="center"/>
    </xf>
    <xf numFmtId="165" fontId="15" fillId="3" borderId="5" xfId="0" applyNumberFormat="1" applyFont="1" applyFill="1" applyBorder="1" applyAlignment="1">
      <alignment horizontal="center" vertical="center"/>
    </xf>
    <xf numFmtId="165" fontId="12" fillId="3" borderId="5" xfId="0" applyNumberFormat="1" applyFont="1" applyFill="1" applyBorder="1" applyAlignment="1">
      <alignment horizontal="center" vertical="center" wrapText="1"/>
    </xf>
    <xf numFmtId="165" fontId="12" fillId="3" borderId="10" xfId="0" applyNumberFormat="1" applyFont="1" applyFill="1" applyBorder="1" applyAlignment="1">
      <alignment horizontal="center" vertical="center"/>
    </xf>
    <xf numFmtId="165" fontId="21" fillId="3" borderId="5" xfId="0" applyNumberFormat="1" applyFont="1" applyFill="1" applyBorder="1" applyAlignment="1">
      <alignment horizontal="center"/>
    </xf>
    <xf numFmtId="165" fontId="12" fillId="3" borderId="22" xfId="0" applyNumberFormat="1" applyFont="1" applyFill="1" applyBorder="1" applyAlignment="1">
      <alignment horizontal="center" vertical="center"/>
    </xf>
    <xf numFmtId="165" fontId="10" fillId="3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 wrapText="1"/>
    </xf>
    <xf numFmtId="165" fontId="16" fillId="2" borderId="5" xfId="7" applyNumberFormat="1" applyFont="1" applyFill="1" applyBorder="1" applyAlignment="1" applyProtection="1">
      <alignment horizontal="center" vertical="center"/>
      <protection locked="0"/>
    </xf>
    <xf numFmtId="165" fontId="2" fillId="2" borderId="5" xfId="0" applyNumberFormat="1" applyFont="1" applyFill="1" applyBorder="1" applyAlignment="1">
      <alignment horizontal="center" vertical="top" wrapText="1"/>
    </xf>
    <xf numFmtId="165" fontId="22" fillId="0" borderId="5" xfId="0" applyNumberFormat="1" applyFont="1" applyBorder="1" applyAlignment="1">
      <alignment horizontal="center"/>
    </xf>
    <xf numFmtId="165" fontId="3" fillId="2" borderId="5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 vertical="center" wrapText="1"/>
    </xf>
    <xf numFmtId="0" fontId="22" fillId="0" borderId="26" xfId="0" applyFont="1" applyFill="1" applyBorder="1" applyAlignment="1">
      <alignment horizontal="center"/>
    </xf>
    <xf numFmtId="49" fontId="22" fillId="0" borderId="5" xfId="0" applyNumberFormat="1" applyFont="1" applyFill="1" applyBorder="1" applyAlignment="1">
      <alignment horizontal="center" wrapText="1"/>
    </xf>
    <xf numFmtId="49" fontId="22" fillId="0" borderId="5" xfId="0" applyNumberFormat="1" applyFont="1" applyFill="1" applyBorder="1" applyAlignment="1">
      <alignment horizontal="left" wrapText="1"/>
    </xf>
    <xf numFmtId="0" fontId="3" fillId="0" borderId="5" xfId="9" applyNumberFormat="1" applyFont="1" applyFill="1" applyBorder="1" applyAlignment="1">
      <alignment horizontal="left" vertical="top" wrapText="1"/>
    </xf>
    <xf numFmtId="0" fontId="31" fillId="0" borderId="0" xfId="0" applyFont="1" applyFill="1" applyBorder="1" applyAlignment="1">
      <alignment horizontal="right"/>
    </xf>
    <xf numFmtId="0" fontId="32" fillId="0" borderId="0" xfId="0" applyFont="1" applyFill="1" applyBorder="1" applyAlignment="1">
      <alignment horizontal="right"/>
    </xf>
    <xf numFmtId="0" fontId="32" fillId="0" borderId="0" xfId="0" applyFont="1" applyAlignment="1">
      <alignment horizontal="right" wrapText="1"/>
    </xf>
    <xf numFmtId="0" fontId="32" fillId="0" borderId="0" xfId="0" applyFont="1" applyAlignment="1">
      <alignment horizontal="right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0" fontId="17" fillId="0" borderId="0" xfId="7" applyFont="1" applyFill="1" applyAlignment="1" applyProtection="1">
      <alignment horizontal="center"/>
      <protection locked="0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textRotation="90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10" fillId="3" borderId="0" xfId="0" applyFont="1" applyFill="1" applyAlignment="1">
      <alignment horizontal="center" vertical="justify" wrapText="1" shrinkToFit="1"/>
    </xf>
    <xf numFmtId="0" fontId="2" fillId="3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3" fillId="3" borderId="0" xfId="0" applyFont="1" applyFill="1" applyAlignment="1">
      <alignment horizontal="right"/>
    </xf>
    <xf numFmtId="0" fontId="3" fillId="3" borderId="0" xfId="0" applyFont="1" applyFill="1" applyBorder="1" applyAlignment="1">
      <alignment horizontal="right"/>
    </xf>
    <xf numFmtId="0" fontId="2" fillId="3" borderId="0" xfId="0" applyFont="1" applyFill="1" applyAlignment="1">
      <alignment horizontal="center" wrapText="1"/>
    </xf>
    <xf numFmtId="164" fontId="3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164" fontId="3" fillId="0" borderId="17" xfId="0" applyNumberFormat="1" applyFont="1" applyBorder="1" applyAlignment="1">
      <alignment horizontal="right"/>
    </xf>
  </cellXfs>
  <cellStyles count="10">
    <cellStyle name="Обычный" xfId="0" builtinId="0"/>
    <cellStyle name="Обычный 2" xfId="1"/>
    <cellStyle name="Обычный 2 2" xfId="8"/>
    <cellStyle name="Обычный 3" xfId="2"/>
    <cellStyle name="Обычный 4" xfId="3"/>
    <cellStyle name="Обычный 5" xfId="4"/>
    <cellStyle name="Обычный 6" xfId="5"/>
    <cellStyle name="Обычный 8" xfId="6"/>
    <cellStyle name="Обычный_Лист1" xfId="9"/>
    <cellStyle name="Обычный_Приложения к решению сессии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BreakPreview" topLeftCell="A13" workbookViewId="0">
      <selection activeCell="D29" sqref="D29"/>
    </sheetView>
  </sheetViews>
  <sheetFormatPr defaultColWidth="9.140625" defaultRowHeight="15.75" x14ac:dyDescent="0.25"/>
  <cols>
    <col min="1" max="1" width="5" style="22" customWidth="1"/>
    <col min="2" max="2" width="28.7109375" style="22" customWidth="1"/>
    <col min="3" max="3" width="48" style="22" customWidth="1"/>
    <col min="4" max="4" width="14.7109375" style="22" customWidth="1"/>
    <col min="5" max="5" width="14" style="22" customWidth="1"/>
    <col min="6" max="6" width="13.5703125" style="22" customWidth="1"/>
    <col min="7" max="16384" width="9.140625" style="22"/>
  </cols>
  <sheetData>
    <row r="1" spans="1:8" x14ac:dyDescent="0.25">
      <c r="C1" s="333" t="s">
        <v>399</v>
      </c>
      <c r="D1" s="333"/>
      <c r="E1" s="333"/>
      <c r="F1" s="333"/>
    </row>
    <row r="2" spans="1:8" x14ac:dyDescent="0.25">
      <c r="C2" s="148"/>
      <c r="D2" s="148"/>
      <c r="E2" s="148"/>
      <c r="F2" s="149" t="s">
        <v>400</v>
      </c>
    </row>
    <row r="3" spans="1:8" x14ac:dyDescent="0.25">
      <c r="C3" s="335" t="s">
        <v>402</v>
      </c>
      <c r="D3" s="335"/>
      <c r="E3" s="335"/>
      <c r="F3" s="335"/>
    </row>
    <row r="4" spans="1:8" x14ac:dyDescent="0.25">
      <c r="C4" s="335" t="s">
        <v>415</v>
      </c>
      <c r="D4" s="335"/>
      <c r="E4" s="335"/>
      <c r="F4" s="335"/>
    </row>
    <row r="5" spans="1:8" x14ac:dyDescent="0.25">
      <c r="C5" s="335" t="s">
        <v>401</v>
      </c>
      <c r="D5" s="335"/>
      <c r="E5" s="335"/>
      <c r="F5" s="335"/>
    </row>
    <row r="6" spans="1:8" x14ac:dyDescent="0.25">
      <c r="C6" s="335" t="s">
        <v>416</v>
      </c>
      <c r="D6" s="335"/>
      <c r="E6" s="335"/>
      <c r="F6" s="335"/>
    </row>
    <row r="7" spans="1:8" x14ac:dyDescent="0.25">
      <c r="C7" s="150"/>
      <c r="D7" s="150"/>
      <c r="E7" s="150"/>
      <c r="F7" s="150"/>
    </row>
    <row r="8" spans="1:8" x14ac:dyDescent="0.25">
      <c r="C8" s="333" t="s">
        <v>399</v>
      </c>
      <c r="D8" s="333"/>
      <c r="E8" s="333"/>
      <c r="F8" s="333"/>
    </row>
    <row r="9" spans="1:8" x14ac:dyDescent="0.25">
      <c r="C9" s="334" t="s">
        <v>403</v>
      </c>
      <c r="D9" s="334"/>
      <c r="E9" s="334"/>
      <c r="F9" s="334"/>
    </row>
    <row r="10" spans="1:8" x14ac:dyDescent="0.25">
      <c r="C10" s="335" t="s">
        <v>404</v>
      </c>
      <c r="D10" s="335"/>
      <c r="E10" s="335"/>
      <c r="F10" s="335"/>
    </row>
    <row r="11" spans="1:8" x14ac:dyDescent="0.25">
      <c r="C11" s="335" t="s">
        <v>401</v>
      </c>
      <c r="D11" s="335"/>
      <c r="E11" s="335"/>
      <c r="F11" s="335"/>
    </row>
    <row r="12" spans="1:8" x14ac:dyDescent="0.25">
      <c r="C12" s="336" t="s">
        <v>405</v>
      </c>
      <c r="D12" s="336"/>
      <c r="E12" s="336"/>
      <c r="F12" s="336"/>
    </row>
    <row r="13" spans="1:8" x14ac:dyDescent="0.25">
      <c r="A13" s="2"/>
      <c r="B13" s="50"/>
    </row>
    <row r="14" spans="1:8" x14ac:dyDescent="0.25">
      <c r="A14" s="339" t="s">
        <v>260</v>
      </c>
      <c r="B14" s="339"/>
      <c r="C14" s="339"/>
      <c r="D14" s="339"/>
      <c r="E14" s="339"/>
      <c r="F14" s="339"/>
      <c r="G14" s="24"/>
      <c r="H14" s="24"/>
    </row>
    <row r="15" spans="1:8" x14ac:dyDescent="0.25">
      <c r="A15" s="339" t="s">
        <v>328</v>
      </c>
      <c r="B15" s="339"/>
      <c r="C15" s="339"/>
      <c r="D15" s="339"/>
      <c r="E15" s="339"/>
      <c r="F15" s="339"/>
      <c r="G15" s="24"/>
      <c r="H15" s="24"/>
    </row>
    <row r="16" spans="1:8" x14ac:dyDescent="0.25">
      <c r="A16" s="2" t="s">
        <v>8</v>
      </c>
      <c r="B16" s="50" t="s">
        <v>8</v>
      </c>
      <c r="F16" s="23" t="s">
        <v>20</v>
      </c>
    </row>
    <row r="17" spans="1:6" ht="47.25" customHeight="1" x14ac:dyDescent="0.25">
      <c r="A17" s="340" t="s">
        <v>21</v>
      </c>
      <c r="B17" s="342" t="s">
        <v>247</v>
      </c>
      <c r="C17" s="342" t="s">
        <v>174</v>
      </c>
      <c r="D17" s="343" t="s">
        <v>9</v>
      </c>
      <c r="E17" s="343"/>
      <c r="F17" s="343"/>
    </row>
    <row r="18" spans="1:6" ht="36.75" customHeight="1" x14ac:dyDescent="0.25">
      <c r="A18" s="341"/>
      <c r="B18" s="342"/>
      <c r="C18" s="342"/>
      <c r="D18" s="125" t="s">
        <v>261</v>
      </c>
      <c r="E18" s="125" t="s">
        <v>324</v>
      </c>
      <c r="F18" s="125" t="s">
        <v>329</v>
      </c>
    </row>
    <row r="19" spans="1:6" ht="22.5" customHeight="1" x14ac:dyDescent="0.25">
      <c r="A19" s="52">
        <v>1</v>
      </c>
      <c r="B19" s="52">
        <v>2</v>
      </c>
      <c r="C19" s="52">
        <v>3</v>
      </c>
      <c r="D19" s="52">
        <v>4</v>
      </c>
      <c r="E19" s="52">
        <v>5</v>
      </c>
      <c r="F19" s="52">
        <v>6</v>
      </c>
    </row>
    <row r="20" spans="1:6" ht="35.1" customHeight="1" x14ac:dyDescent="0.25">
      <c r="A20" s="52">
        <v>1</v>
      </c>
      <c r="B20" s="51" t="s">
        <v>231</v>
      </c>
      <c r="C20" s="78" t="s">
        <v>62</v>
      </c>
      <c r="D20" s="328">
        <f>D25+D21</f>
        <v>1441.795570000002</v>
      </c>
      <c r="E20" s="328">
        <f>E25+E21</f>
        <v>0</v>
      </c>
      <c r="F20" s="328">
        <f>F25+F21</f>
        <v>0</v>
      </c>
    </row>
    <row r="21" spans="1:6" ht="35.1" customHeight="1" x14ac:dyDescent="0.25">
      <c r="A21" s="52">
        <v>2</v>
      </c>
      <c r="B21" s="51" t="s">
        <v>232</v>
      </c>
      <c r="C21" s="37" t="s">
        <v>158</v>
      </c>
      <c r="D21" s="328">
        <f>D22</f>
        <v>-22936.67138</v>
      </c>
      <c r="E21" s="328">
        <f t="shared" ref="E21:F23" si="0">E22</f>
        <v>-17427.589</v>
      </c>
      <c r="F21" s="328">
        <f t="shared" si="0"/>
        <v>-17550.688999999998</v>
      </c>
    </row>
    <row r="22" spans="1:6" ht="35.1" customHeight="1" x14ac:dyDescent="0.25">
      <c r="A22" s="52">
        <v>3</v>
      </c>
      <c r="B22" s="51" t="s">
        <v>233</v>
      </c>
      <c r="C22" s="37" t="s">
        <v>159</v>
      </c>
      <c r="D22" s="328">
        <f>D23</f>
        <v>-22936.67138</v>
      </c>
      <c r="E22" s="328">
        <f t="shared" si="0"/>
        <v>-17427.589</v>
      </c>
      <c r="F22" s="328">
        <f t="shared" si="0"/>
        <v>-17550.688999999998</v>
      </c>
    </row>
    <row r="23" spans="1:6" ht="35.1" customHeight="1" x14ac:dyDescent="0.25">
      <c r="A23" s="52">
        <v>4</v>
      </c>
      <c r="B23" s="51" t="s">
        <v>234</v>
      </c>
      <c r="C23" s="37" t="s">
        <v>160</v>
      </c>
      <c r="D23" s="328">
        <f>D24</f>
        <v>-22936.67138</v>
      </c>
      <c r="E23" s="328">
        <f t="shared" si="0"/>
        <v>-17427.589</v>
      </c>
      <c r="F23" s="328">
        <f t="shared" si="0"/>
        <v>-17550.688999999998</v>
      </c>
    </row>
    <row r="24" spans="1:6" ht="35.1" customHeight="1" x14ac:dyDescent="0.25">
      <c r="A24" s="52">
        <v>5</v>
      </c>
      <c r="B24" s="51" t="s">
        <v>162</v>
      </c>
      <c r="C24" s="37" t="s">
        <v>161</v>
      </c>
      <c r="D24" s="328">
        <v>-22936.67138</v>
      </c>
      <c r="E24" s="328">
        <v>-17427.589</v>
      </c>
      <c r="F24" s="328">
        <v>-17550.688999999998</v>
      </c>
    </row>
    <row r="25" spans="1:6" ht="35.1" customHeight="1" x14ac:dyDescent="0.25">
      <c r="A25" s="52">
        <v>6</v>
      </c>
      <c r="B25" s="51" t="s">
        <v>235</v>
      </c>
      <c r="C25" s="37" t="s">
        <v>163</v>
      </c>
      <c r="D25" s="328">
        <f>D26</f>
        <v>24378.466950000002</v>
      </c>
      <c r="E25" s="328">
        <f t="shared" ref="E25:F27" si="1">E26</f>
        <v>17427.589</v>
      </c>
      <c r="F25" s="328">
        <f t="shared" si="1"/>
        <v>17550.688999999998</v>
      </c>
    </row>
    <row r="26" spans="1:6" ht="35.1" customHeight="1" x14ac:dyDescent="0.25">
      <c r="A26" s="52">
        <v>7</v>
      </c>
      <c r="B26" s="51" t="s">
        <v>236</v>
      </c>
      <c r="C26" s="37" t="s">
        <v>164</v>
      </c>
      <c r="D26" s="328">
        <f>D27</f>
        <v>24378.466950000002</v>
      </c>
      <c r="E26" s="328">
        <f t="shared" si="1"/>
        <v>17427.589</v>
      </c>
      <c r="F26" s="328">
        <f t="shared" si="1"/>
        <v>17550.688999999998</v>
      </c>
    </row>
    <row r="27" spans="1:6" ht="35.1" customHeight="1" x14ac:dyDescent="0.25">
      <c r="A27" s="52">
        <v>8</v>
      </c>
      <c r="B27" s="51" t="s">
        <v>237</v>
      </c>
      <c r="C27" s="37" t="s">
        <v>165</v>
      </c>
      <c r="D27" s="328">
        <f>D28</f>
        <v>24378.466950000002</v>
      </c>
      <c r="E27" s="328">
        <f t="shared" si="1"/>
        <v>17427.589</v>
      </c>
      <c r="F27" s="328">
        <f t="shared" si="1"/>
        <v>17550.688999999998</v>
      </c>
    </row>
    <row r="28" spans="1:6" ht="35.1" customHeight="1" x14ac:dyDescent="0.25">
      <c r="A28" s="52">
        <v>9</v>
      </c>
      <c r="B28" s="51" t="s">
        <v>166</v>
      </c>
      <c r="C28" s="37" t="s">
        <v>167</v>
      </c>
      <c r="D28" s="328">
        <v>24378.466950000002</v>
      </c>
      <c r="E28" s="328">
        <v>17427.589</v>
      </c>
      <c r="F28" s="328">
        <v>17550.688999999998</v>
      </c>
    </row>
    <row r="29" spans="1:6" ht="35.1" customHeight="1" x14ac:dyDescent="0.25">
      <c r="A29" s="52">
        <v>10</v>
      </c>
      <c r="B29" s="337" t="s">
        <v>10</v>
      </c>
      <c r="C29" s="338"/>
      <c r="D29" s="328">
        <f>D20</f>
        <v>1441.795570000002</v>
      </c>
      <c r="E29" s="328">
        <f t="shared" ref="E29:F29" si="2">E20</f>
        <v>0</v>
      </c>
      <c r="F29" s="328">
        <f t="shared" si="2"/>
        <v>0</v>
      </c>
    </row>
    <row r="30" spans="1:6" x14ac:dyDescent="0.25">
      <c r="A30" s="1"/>
      <c r="B30" s="1"/>
    </row>
    <row r="31" spans="1:6" x14ac:dyDescent="0.25">
      <c r="A31" s="1"/>
      <c r="B31" s="1"/>
    </row>
    <row r="32" spans="1:6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</sheetData>
  <mergeCells count="17">
    <mergeCell ref="B29:C29"/>
    <mergeCell ref="A14:F14"/>
    <mergeCell ref="A17:A18"/>
    <mergeCell ref="C17:C18"/>
    <mergeCell ref="D17:F17"/>
    <mergeCell ref="A15:F15"/>
    <mergeCell ref="B17:B18"/>
    <mergeCell ref="C1:F1"/>
    <mergeCell ref="C3:F3"/>
    <mergeCell ref="C4:F4"/>
    <mergeCell ref="C5:F5"/>
    <mergeCell ref="C6:F6"/>
    <mergeCell ref="C8:F8"/>
    <mergeCell ref="C9:F9"/>
    <mergeCell ref="C10:F10"/>
    <mergeCell ref="C11:F11"/>
    <mergeCell ref="C12:F12"/>
  </mergeCells>
  <phoneticPr fontId="5" type="noConversion"/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7"/>
  <sheetViews>
    <sheetView view="pageBreakPreview" topLeftCell="A87" zoomScale="90" zoomScaleSheetLayoutView="90" workbookViewId="0">
      <selection activeCell="N87" sqref="N1:N1048576"/>
    </sheetView>
  </sheetViews>
  <sheetFormatPr defaultColWidth="9.140625" defaultRowHeight="12.75" x14ac:dyDescent="0.2"/>
  <cols>
    <col min="1" max="1" width="2.7109375" style="87" customWidth="1"/>
    <col min="2" max="2" width="4.5703125" style="87" customWidth="1"/>
    <col min="3" max="4" width="3.7109375" style="87" customWidth="1"/>
    <col min="5" max="5" width="4" style="87" customWidth="1"/>
    <col min="6" max="6" width="4.140625" style="87" customWidth="1"/>
    <col min="7" max="7" width="3.85546875" style="87" customWidth="1"/>
    <col min="8" max="8" width="5" style="87" customWidth="1"/>
    <col min="9" max="9" width="9" style="87" customWidth="1"/>
    <col min="10" max="10" width="58.85546875" style="109" customWidth="1"/>
    <col min="11" max="11" width="15.42578125" style="111" customWidth="1"/>
    <col min="12" max="12" width="15.7109375" style="112" customWidth="1"/>
    <col min="13" max="13" width="15.42578125" style="112" customWidth="1"/>
    <col min="14" max="14" width="52" style="88" customWidth="1"/>
    <col min="15" max="15" width="34.42578125" style="89" customWidth="1"/>
    <col min="16" max="16384" width="9.140625" style="89"/>
  </cols>
  <sheetData>
    <row r="1" spans="1:14" x14ac:dyDescent="0.2">
      <c r="J1" s="344" t="s">
        <v>406</v>
      </c>
      <c r="K1" s="344"/>
      <c r="L1" s="344"/>
      <c r="M1" s="344"/>
    </row>
    <row r="2" spans="1:14" x14ac:dyDescent="0.2">
      <c r="J2" s="151"/>
      <c r="K2" s="151"/>
      <c r="L2" s="151"/>
      <c r="M2" s="61" t="s">
        <v>400</v>
      </c>
    </row>
    <row r="3" spans="1:14" x14ac:dyDescent="0.2">
      <c r="J3" s="346" t="s">
        <v>402</v>
      </c>
      <c r="K3" s="346"/>
      <c r="L3" s="346"/>
      <c r="M3" s="346"/>
    </row>
    <row r="4" spans="1:14" ht="15" x14ac:dyDescent="0.25">
      <c r="J4" s="348" t="s">
        <v>415</v>
      </c>
      <c r="K4" s="348"/>
      <c r="L4" s="348"/>
      <c r="M4" s="348"/>
    </row>
    <row r="5" spans="1:14" x14ac:dyDescent="0.2">
      <c r="J5" s="346" t="s">
        <v>401</v>
      </c>
      <c r="K5" s="346"/>
      <c r="L5" s="346"/>
      <c r="M5" s="346"/>
    </row>
    <row r="6" spans="1:14" x14ac:dyDescent="0.2">
      <c r="J6" s="346" t="s">
        <v>416</v>
      </c>
      <c r="K6" s="346"/>
      <c r="L6" s="346"/>
      <c r="M6" s="346"/>
    </row>
    <row r="7" spans="1:14" x14ac:dyDescent="0.2">
      <c r="J7" s="152"/>
      <c r="K7" s="152"/>
      <c r="L7" s="152"/>
      <c r="M7" s="152"/>
    </row>
    <row r="8" spans="1:14" x14ac:dyDescent="0.2">
      <c r="J8" s="344" t="s">
        <v>406</v>
      </c>
      <c r="K8" s="344"/>
      <c r="L8" s="344"/>
      <c r="M8" s="344"/>
    </row>
    <row r="9" spans="1:14" x14ac:dyDescent="0.2">
      <c r="J9" s="345" t="s">
        <v>403</v>
      </c>
      <c r="K9" s="345"/>
      <c r="L9" s="345"/>
      <c r="M9" s="345"/>
    </row>
    <row r="10" spans="1:14" x14ac:dyDescent="0.2">
      <c r="J10" s="346" t="s">
        <v>404</v>
      </c>
      <c r="K10" s="346"/>
      <c r="L10" s="346"/>
      <c r="M10" s="346"/>
    </row>
    <row r="11" spans="1:14" x14ac:dyDescent="0.2">
      <c r="J11" s="346" t="s">
        <v>401</v>
      </c>
      <c r="K11" s="346"/>
      <c r="L11" s="346"/>
      <c r="M11" s="346"/>
    </row>
    <row r="12" spans="1:14" x14ac:dyDescent="0.2">
      <c r="J12" s="347" t="s">
        <v>405</v>
      </c>
      <c r="K12" s="347"/>
      <c r="L12" s="347"/>
      <c r="M12" s="347"/>
    </row>
    <row r="13" spans="1:14" x14ac:dyDescent="0.2">
      <c r="J13" s="153"/>
      <c r="K13" s="154"/>
      <c r="L13" s="155"/>
      <c r="M13" s="155"/>
    </row>
    <row r="15" spans="1:14" ht="15" x14ac:dyDescent="0.25">
      <c r="A15" s="90"/>
      <c r="B15" s="90"/>
      <c r="C15" s="90"/>
      <c r="D15" s="90"/>
      <c r="E15" s="90"/>
      <c r="F15" s="90"/>
      <c r="G15" s="90"/>
      <c r="H15" s="90"/>
      <c r="I15" s="90"/>
      <c r="J15" s="91"/>
      <c r="K15" s="113"/>
    </row>
    <row r="16" spans="1:14" ht="12.75" customHeight="1" x14ac:dyDescent="0.25">
      <c r="A16" s="349" t="s">
        <v>337</v>
      </c>
      <c r="B16" s="349"/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49"/>
      <c r="N16" s="92"/>
    </row>
    <row r="17" spans="1:47" ht="15" x14ac:dyDescent="0.25">
      <c r="A17" s="90" t="s">
        <v>62</v>
      </c>
      <c r="B17" s="90"/>
      <c r="C17" s="90"/>
      <c r="D17" s="90"/>
      <c r="E17" s="90"/>
      <c r="F17" s="90"/>
      <c r="G17" s="90"/>
      <c r="H17" s="90"/>
      <c r="I17" s="90"/>
      <c r="J17" s="93"/>
      <c r="L17" s="110"/>
      <c r="M17" s="113" t="s">
        <v>63</v>
      </c>
      <c r="N17" s="94"/>
    </row>
    <row r="18" spans="1:47" s="64" customFormat="1" ht="15" customHeight="1" x14ac:dyDescent="0.2">
      <c r="A18" s="350" t="s">
        <v>21</v>
      </c>
      <c r="B18" s="353" t="s">
        <v>262</v>
      </c>
      <c r="C18" s="354"/>
      <c r="D18" s="354"/>
      <c r="E18" s="354"/>
      <c r="F18" s="354"/>
      <c r="G18" s="354"/>
      <c r="H18" s="354"/>
      <c r="I18" s="355"/>
      <c r="J18" s="356" t="s">
        <v>175</v>
      </c>
      <c r="K18" s="359" t="s">
        <v>263</v>
      </c>
      <c r="L18" s="359" t="s">
        <v>325</v>
      </c>
      <c r="M18" s="359" t="s">
        <v>336</v>
      </c>
      <c r="N18" s="81"/>
      <c r="O18" s="62"/>
      <c r="P18" s="62"/>
      <c r="Q18" s="62"/>
      <c r="R18" s="62"/>
      <c r="S18" s="62"/>
      <c r="T18" s="62"/>
      <c r="U18" s="62"/>
      <c r="V18" s="62"/>
      <c r="W18" s="62"/>
      <c r="X18" s="63"/>
      <c r="Y18" s="63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</row>
    <row r="19" spans="1:47" s="64" customFormat="1" ht="42.75" customHeight="1" x14ac:dyDescent="0.2">
      <c r="A19" s="351"/>
      <c r="B19" s="364" t="s">
        <v>178</v>
      </c>
      <c r="C19" s="365" t="s">
        <v>264</v>
      </c>
      <c r="D19" s="365"/>
      <c r="E19" s="365"/>
      <c r="F19" s="365"/>
      <c r="G19" s="365"/>
      <c r="H19" s="365" t="s">
        <v>265</v>
      </c>
      <c r="I19" s="365"/>
      <c r="J19" s="357"/>
      <c r="K19" s="360"/>
      <c r="L19" s="360"/>
      <c r="M19" s="362"/>
      <c r="N19" s="95"/>
      <c r="O19" s="62"/>
      <c r="P19" s="62"/>
      <c r="Q19" s="62"/>
      <c r="R19" s="62"/>
      <c r="S19" s="62"/>
      <c r="T19" s="62"/>
      <c r="U19" s="62"/>
      <c r="V19" s="62"/>
      <c r="W19" s="62"/>
      <c r="X19" s="63"/>
      <c r="Y19" s="63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</row>
    <row r="20" spans="1:47" s="64" customFormat="1" ht="150" customHeight="1" x14ac:dyDescent="0.2">
      <c r="A20" s="352"/>
      <c r="B20" s="364"/>
      <c r="C20" s="65" t="s">
        <v>266</v>
      </c>
      <c r="D20" s="65" t="s">
        <v>267</v>
      </c>
      <c r="E20" s="65" t="s">
        <v>64</v>
      </c>
      <c r="F20" s="65" t="s">
        <v>65</v>
      </c>
      <c r="G20" s="79" t="s">
        <v>66</v>
      </c>
      <c r="H20" s="79" t="s">
        <v>177</v>
      </c>
      <c r="I20" s="79" t="s">
        <v>176</v>
      </c>
      <c r="J20" s="358"/>
      <c r="K20" s="361"/>
      <c r="L20" s="361"/>
      <c r="M20" s="363"/>
      <c r="N20" s="95"/>
      <c r="O20" s="62"/>
      <c r="P20" s="62"/>
      <c r="Q20" s="62"/>
      <c r="R20" s="62"/>
      <c r="S20" s="62"/>
      <c r="T20" s="62"/>
      <c r="U20" s="62"/>
      <c r="V20" s="62"/>
      <c r="W20" s="62"/>
      <c r="X20" s="63"/>
      <c r="Y20" s="63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</row>
    <row r="21" spans="1:47" s="64" customFormat="1" x14ac:dyDescent="0.2">
      <c r="A21" s="15" t="s">
        <v>70</v>
      </c>
      <c r="B21" s="80" t="s">
        <v>81</v>
      </c>
      <c r="C21" s="80" t="s">
        <v>56</v>
      </c>
      <c r="D21" s="80" t="s">
        <v>57</v>
      </c>
      <c r="E21" s="80" t="s">
        <v>58</v>
      </c>
      <c r="F21" s="80" t="s">
        <v>59</v>
      </c>
      <c r="G21" s="80" t="s">
        <v>107</v>
      </c>
      <c r="H21" s="80" t="s">
        <v>108</v>
      </c>
      <c r="I21" s="80" t="s">
        <v>109</v>
      </c>
      <c r="J21" s="66">
        <v>10</v>
      </c>
      <c r="K21" s="67">
        <v>11</v>
      </c>
      <c r="L21" s="67">
        <v>12</v>
      </c>
      <c r="M21" s="67">
        <v>13</v>
      </c>
      <c r="N21" s="82"/>
      <c r="O21" s="62"/>
      <c r="P21" s="62"/>
      <c r="Q21" s="62"/>
      <c r="R21" s="62"/>
      <c r="S21" s="62"/>
      <c r="T21" s="62"/>
      <c r="U21" s="62"/>
      <c r="V21" s="62"/>
      <c r="W21" s="62"/>
      <c r="X21" s="63"/>
      <c r="Y21" s="63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</row>
    <row r="22" spans="1:47" s="76" customFormat="1" ht="14.25" customHeight="1" x14ac:dyDescent="0.2">
      <c r="A22" s="68">
        <v>1</v>
      </c>
      <c r="B22" s="72" t="s">
        <v>67</v>
      </c>
      <c r="C22" s="72" t="s">
        <v>70</v>
      </c>
      <c r="D22" s="72" t="s">
        <v>6</v>
      </c>
      <c r="E22" s="72" t="s">
        <v>6</v>
      </c>
      <c r="F22" s="72" t="s">
        <v>67</v>
      </c>
      <c r="G22" s="72" t="s">
        <v>6</v>
      </c>
      <c r="H22" s="72" t="s">
        <v>68</v>
      </c>
      <c r="I22" s="72" t="s">
        <v>67</v>
      </c>
      <c r="J22" s="77" t="s">
        <v>69</v>
      </c>
      <c r="K22" s="114">
        <f>K23+K31+K41+K69+K72+K74+K78+K80</f>
        <v>1424.7424300000002</v>
      </c>
      <c r="L22" s="114">
        <f t="shared" ref="L22:M22" si="0">L23+L31+L41+L69+L72</f>
        <v>1428.8</v>
      </c>
      <c r="M22" s="114">
        <f t="shared" si="0"/>
        <v>1586.8</v>
      </c>
      <c r="N22" s="83"/>
      <c r="O22" s="74"/>
      <c r="P22" s="74"/>
      <c r="Q22" s="74"/>
      <c r="R22" s="74"/>
      <c r="S22" s="74"/>
      <c r="T22" s="73"/>
      <c r="U22" s="73"/>
      <c r="V22" s="73"/>
      <c r="W22" s="73"/>
      <c r="X22" s="74"/>
      <c r="Y22" s="74"/>
      <c r="Z22" s="75"/>
      <c r="AA22" s="75"/>
      <c r="AB22" s="75"/>
      <c r="AC22" s="75"/>
      <c r="AD22" s="75"/>
      <c r="AE22" s="75"/>
      <c r="AF22" s="75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</row>
    <row r="23" spans="1:47" s="60" customFormat="1" ht="14.25" customHeight="1" x14ac:dyDescent="0.2">
      <c r="A23" s="68">
        <v>2</v>
      </c>
      <c r="B23" s="69" t="s">
        <v>71</v>
      </c>
      <c r="C23" s="69" t="s">
        <v>70</v>
      </c>
      <c r="D23" s="69" t="s">
        <v>22</v>
      </c>
      <c r="E23" s="69" t="s">
        <v>6</v>
      </c>
      <c r="F23" s="69" t="s">
        <v>67</v>
      </c>
      <c r="G23" s="69" t="s">
        <v>6</v>
      </c>
      <c r="H23" s="69" t="s">
        <v>68</v>
      </c>
      <c r="I23" s="69" t="s">
        <v>67</v>
      </c>
      <c r="J23" s="21" t="s">
        <v>268</v>
      </c>
      <c r="K23" s="115">
        <f>K24</f>
        <v>968.80000000000007</v>
      </c>
      <c r="L23" s="115">
        <f t="shared" ref="L23:M23" si="1">L24</f>
        <v>1022.5</v>
      </c>
      <c r="M23" s="115">
        <f t="shared" si="1"/>
        <v>1071.5</v>
      </c>
      <c r="N23" s="84"/>
      <c r="O23" s="58"/>
      <c r="P23" s="58"/>
      <c r="Q23" s="58"/>
      <c r="R23" s="58"/>
      <c r="S23" s="58"/>
      <c r="T23" s="57"/>
      <c r="U23" s="57"/>
      <c r="V23" s="57"/>
      <c r="W23" s="58"/>
      <c r="X23" s="58"/>
      <c r="Y23" s="58"/>
      <c r="Z23" s="58"/>
      <c r="AA23" s="58"/>
      <c r="AB23" s="58"/>
      <c r="AC23" s="59"/>
      <c r="AD23" s="59"/>
      <c r="AE23" s="59"/>
      <c r="AF23" s="59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</row>
    <row r="24" spans="1:47" s="60" customFormat="1" ht="15" customHeight="1" x14ac:dyDescent="0.2">
      <c r="A24" s="68">
        <v>3</v>
      </c>
      <c r="B24" s="69" t="s">
        <v>71</v>
      </c>
      <c r="C24" s="69" t="s">
        <v>70</v>
      </c>
      <c r="D24" s="69" t="s">
        <v>22</v>
      </c>
      <c r="E24" s="69" t="s">
        <v>23</v>
      </c>
      <c r="F24" s="69" t="s">
        <v>67</v>
      </c>
      <c r="G24" s="69" t="s">
        <v>22</v>
      </c>
      <c r="H24" s="69" t="s">
        <v>68</v>
      </c>
      <c r="I24" s="69" t="s">
        <v>19</v>
      </c>
      <c r="J24" s="21" t="s">
        <v>269</v>
      </c>
      <c r="K24" s="115">
        <f>K25+K26+K27+K28+K29+K30</f>
        <v>968.80000000000007</v>
      </c>
      <c r="L24" s="115">
        <f t="shared" ref="L24:M24" si="2">L25+L26+L27+L28+L29</f>
        <v>1022.5</v>
      </c>
      <c r="M24" s="115">
        <f t="shared" si="2"/>
        <v>1071.5</v>
      </c>
      <c r="N24" s="84"/>
      <c r="O24" s="58"/>
      <c r="P24" s="58"/>
      <c r="Q24" s="58"/>
      <c r="R24" s="58"/>
      <c r="S24" s="58"/>
      <c r="T24" s="57"/>
      <c r="U24" s="57"/>
      <c r="V24" s="57"/>
      <c r="W24" s="58"/>
      <c r="X24" s="58"/>
      <c r="Y24" s="58"/>
      <c r="Z24" s="58"/>
      <c r="AA24" s="58"/>
      <c r="AB24" s="58"/>
      <c r="AC24" s="59"/>
      <c r="AD24" s="59"/>
      <c r="AE24" s="59"/>
      <c r="AF24" s="59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</row>
    <row r="25" spans="1:47" s="60" customFormat="1" ht="165" customHeight="1" x14ac:dyDescent="0.2">
      <c r="A25" s="68">
        <v>4</v>
      </c>
      <c r="B25" s="69" t="s">
        <v>71</v>
      </c>
      <c r="C25" s="69" t="s">
        <v>70</v>
      </c>
      <c r="D25" s="69" t="s">
        <v>22</v>
      </c>
      <c r="E25" s="69" t="s">
        <v>23</v>
      </c>
      <c r="F25" s="69" t="s">
        <v>72</v>
      </c>
      <c r="G25" s="69" t="s">
        <v>22</v>
      </c>
      <c r="H25" s="69" t="s">
        <v>68</v>
      </c>
      <c r="I25" s="69" t="s">
        <v>19</v>
      </c>
      <c r="J25" s="21" t="s">
        <v>385</v>
      </c>
      <c r="K25" s="115">
        <v>435</v>
      </c>
      <c r="L25" s="115">
        <v>685</v>
      </c>
      <c r="M25" s="115">
        <v>732</v>
      </c>
      <c r="N25" s="84"/>
      <c r="O25" s="57"/>
      <c r="P25" s="57"/>
      <c r="Q25" s="57"/>
      <c r="R25" s="57"/>
      <c r="S25" s="57"/>
      <c r="T25" s="57"/>
      <c r="U25" s="57"/>
      <c r="V25" s="57"/>
      <c r="W25" s="57"/>
      <c r="X25" s="58"/>
      <c r="Y25" s="58"/>
      <c r="Z25" s="58"/>
      <c r="AA25" s="58"/>
      <c r="AB25" s="58"/>
      <c r="AC25" s="59"/>
      <c r="AD25" s="59"/>
      <c r="AE25" s="59"/>
      <c r="AF25" s="59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</row>
    <row r="26" spans="1:47" s="60" customFormat="1" ht="99.75" customHeight="1" x14ac:dyDescent="0.2">
      <c r="A26" s="68">
        <v>5</v>
      </c>
      <c r="B26" s="69" t="s">
        <v>71</v>
      </c>
      <c r="C26" s="69" t="s">
        <v>70</v>
      </c>
      <c r="D26" s="69" t="s">
        <v>22</v>
      </c>
      <c r="E26" s="69" t="s">
        <v>23</v>
      </c>
      <c r="F26" s="69" t="s">
        <v>74</v>
      </c>
      <c r="G26" s="69" t="s">
        <v>22</v>
      </c>
      <c r="H26" s="69" t="s">
        <v>68</v>
      </c>
      <c r="I26" s="69" t="s">
        <v>19</v>
      </c>
      <c r="J26" s="21" t="s">
        <v>386</v>
      </c>
      <c r="K26" s="115">
        <v>0.2</v>
      </c>
      <c r="L26" s="115">
        <v>2.5</v>
      </c>
      <c r="M26" s="115">
        <v>2.5</v>
      </c>
      <c r="N26" s="84"/>
      <c r="O26" s="57"/>
      <c r="P26" s="57"/>
      <c r="Q26" s="57"/>
      <c r="R26" s="57"/>
      <c r="S26" s="57"/>
      <c r="T26" s="57"/>
      <c r="U26" s="57"/>
      <c r="V26" s="57"/>
      <c r="W26" s="57"/>
      <c r="X26" s="58"/>
      <c r="Y26" s="58"/>
      <c r="Z26" s="58"/>
      <c r="AA26" s="58"/>
      <c r="AB26" s="58"/>
      <c r="AC26" s="59"/>
      <c r="AD26" s="59"/>
      <c r="AE26" s="59"/>
      <c r="AF26" s="59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</row>
    <row r="27" spans="1:47" s="60" customFormat="1" ht="336.75" customHeight="1" x14ac:dyDescent="0.2">
      <c r="A27" s="68">
        <v>6</v>
      </c>
      <c r="B27" s="69" t="s">
        <v>71</v>
      </c>
      <c r="C27" s="69" t="s">
        <v>70</v>
      </c>
      <c r="D27" s="69" t="s">
        <v>22</v>
      </c>
      <c r="E27" s="69" t="s">
        <v>23</v>
      </c>
      <c r="F27" s="69" t="s">
        <v>270</v>
      </c>
      <c r="G27" s="69" t="s">
        <v>22</v>
      </c>
      <c r="H27" s="69" t="s">
        <v>68</v>
      </c>
      <c r="I27" s="69" t="s">
        <v>19</v>
      </c>
      <c r="J27" s="137" t="s">
        <v>387</v>
      </c>
      <c r="K27" s="115">
        <v>70</v>
      </c>
      <c r="L27" s="115">
        <v>70</v>
      </c>
      <c r="M27" s="115">
        <v>70</v>
      </c>
      <c r="N27" s="84"/>
      <c r="O27" s="57"/>
      <c r="P27" s="57"/>
      <c r="Q27" s="57"/>
      <c r="R27" s="57"/>
      <c r="S27" s="57"/>
      <c r="T27" s="57"/>
      <c r="U27" s="57"/>
      <c r="V27" s="57"/>
      <c r="W27" s="57"/>
      <c r="X27" s="58"/>
      <c r="Y27" s="58"/>
      <c r="Z27" s="58"/>
      <c r="AA27" s="58"/>
      <c r="AB27" s="58"/>
      <c r="AC27" s="59"/>
      <c r="AD27" s="59"/>
      <c r="AE27" s="59"/>
      <c r="AF27" s="59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</row>
    <row r="28" spans="1:47" s="60" customFormat="1" ht="76.5" customHeight="1" x14ac:dyDescent="0.2">
      <c r="A28" s="68">
        <v>7</v>
      </c>
      <c r="B28" s="69" t="s">
        <v>71</v>
      </c>
      <c r="C28" s="69" t="s">
        <v>70</v>
      </c>
      <c r="D28" s="69" t="s">
        <v>22</v>
      </c>
      <c r="E28" s="69" t="s">
        <v>23</v>
      </c>
      <c r="F28" s="69" t="s">
        <v>323</v>
      </c>
      <c r="G28" s="69" t="s">
        <v>22</v>
      </c>
      <c r="H28" s="69" t="s">
        <v>198</v>
      </c>
      <c r="I28" s="69" t="s">
        <v>19</v>
      </c>
      <c r="J28" s="136" t="s">
        <v>388</v>
      </c>
      <c r="K28" s="115">
        <v>13</v>
      </c>
      <c r="L28" s="115">
        <v>13</v>
      </c>
      <c r="M28" s="115">
        <v>13</v>
      </c>
      <c r="N28" s="84"/>
      <c r="O28" s="57"/>
      <c r="P28" s="57"/>
      <c r="Q28" s="57"/>
      <c r="R28" s="57"/>
      <c r="S28" s="57"/>
      <c r="T28" s="57"/>
      <c r="U28" s="57"/>
      <c r="V28" s="57"/>
      <c r="W28" s="57"/>
      <c r="X28" s="58"/>
      <c r="Y28" s="58"/>
      <c r="Z28" s="58"/>
      <c r="AA28" s="58"/>
      <c r="AB28" s="58"/>
      <c r="AC28" s="59"/>
      <c r="AD28" s="59"/>
      <c r="AE28" s="59"/>
      <c r="AF28" s="59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</row>
    <row r="29" spans="1:47" s="60" customFormat="1" ht="76.5" customHeight="1" x14ac:dyDescent="0.2">
      <c r="A29" s="68">
        <v>8</v>
      </c>
      <c r="B29" s="69" t="s">
        <v>71</v>
      </c>
      <c r="C29" s="69" t="s">
        <v>70</v>
      </c>
      <c r="D29" s="69" t="s">
        <v>22</v>
      </c>
      <c r="E29" s="69" t="s">
        <v>23</v>
      </c>
      <c r="F29" s="69" t="s">
        <v>306</v>
      </c>
      <c r="G29" s="69" t="s">
        <v>22</v>
      </c>
      <c r="H29" s="69" t="s">
        <v>198</v>
      </c>
      <c r="I29" s="69" t="s">
        <v>19</v>
      </c>
      <c r="J29" s="136" t="s">
        <v>389</v>
      </c>
      <c r="K29" s="115">
        <v>190</v>
      </c>
      <c r="L29" s="115">
        <v>252</v>
      </c>
      <c r="M29" s="115">
        <v>254</v>
      </c>
      <c r="N29" s="84"/>
      <c r="O29" s="57"/>
      <c r="P29" s="57"/>
      <c r="Q29" s="57"/>
      <c r="R29" s="57"/>
      <c r="S29" s="57"/>
      <c r="T29" s="57"/>
      <c r="U29" s="57"/>
      <c r="V29" s="57"/>
      <c r="W29" s="57"/>
      <c r="X29" s="58"/>
      <c r="Y29" s="58"/>
      <c r="Z29" s="58"/>
      <c r="AA29" s="58"/>
      <c r="AB29" s="58"/>
      <c r="AC29" s="59"/>
      <c r="AD29" s="59"/>
      <c r="AE29" s="59"/>
      <c r="AF29" s="59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</row>
    <row r="30" spans="1:47" s="60" customFormat="1" ht="39.75" customHeight="1" x14ac:dyDescent="0.2">
      <c r="A30" s="68">
        <v>9</v>
      </c>
      <c r="B30" s="69" t="s">
        <v>71</v>
      </c>
      <c r="C30" s="69" t="s">
        <v>70</v>
      </c>
      <c r="D30" s="69" t="s">
        <v>22</v>
      </c>
      <c r="E30" s="69" t="s">
        <v>23</v>
      </c>
      <c r="F30" s="69" t="s">
        <v>391</v>
      </c>
      <c r="G30" s="69" t="s">
        <v>22</v>
      </c>
      <c r="H30" s="69" t="s">
        <v>198</v>
      </c>
      <c r="I30" s="69" t="s">
        <v>19</v>
      </c>
      <c r="J30" s="136" t="s">
        <v>390</v>
      </c>
      <c r="K30" s="115">
        <v>260.60000000000002</v>
      </c>
      <c r="L30" s="115"/>
      <c r="M30" s="115"/>
      <c r="N30" s="84"/>
      <c r="O30" s="57"/>
      <c r="P30" s="57"/>
      <c r="Q30" s="57"/>
      <c r="R30" s="57"/>
      <c r="S30" s="57"/>
      <c r="T30" s="57"/>
      <c r="U30" s="57"/>
      <c r="V30" s="57"/>
      <c r="W30" s="57"/>
      <c r="X30" s="58"/>
      <c r="Y30" s="58"/>
      <c r="Z30" s="58"/>
      <c r="AA30" s="58"/>
      <c r="AB30" s="58"/>
      <c r="AC30" s="59"/>
      <c r="AD30" s="59"/>
      <c r="AE30" s="59"/>
      <c r="AF30" s="59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</row>
    <row r="31" spans="1:47" s="60" customFormat="1" ht="25.5" x14ac:dyDescent="0.2">
      <c r="A31" s="68">
        <v>10</v>
      </c>
      <c r="B31" s="69" t="s">
        <v>67</v>
      </c>
      <c r="C31" s="69" t="s">
        <v>70</v>
      </c>
      <c r="D31" s="69" t="s">
        <v>27</v>
      </c>
      <c r="E31" s="69" t="s">
        <v>6</v>
      </c>
      <c r="F31" s="69" t="s">
        <v>67</v>
      </c>
      <c r="G31" s="69" t="s">
        <v>6</v>
      </c>
      <c r="H31" s="69" t="s">
        <v>68</v>
      </c>
      <c r="I31" s="69" t="s">
        <v>67</v>
      </c>
      <c r="J31" s="21" t="s">
        <v>271</v>
      </c>
      <c r="K31" s="116">
        <f>K32</f>
        <v>276.89999999999998</v>
      </c>
      <c r="L31" s="116">
        <f>L32</f>
        <v>291.3</v>
      </c>
      <c r="M31" s="116">
        <f>M32</f>
        <v>400.29999999999995</v>
      </c>
      <c r="N31" s="85"/>
      <c r="O31" s="57"/>
      <c r="P31" s="57"/>
      <c r="Q31" s="57"/>
      <c r="R31" s="57"/>
      <c r="S31" s="57"/>
      <c r="T31" s="57"/>
      <c r="U31" s="57"/>
      <c r="V31" s="57"/>
      <c r="W31" s="57"/>
      <c r="X31" s="58"/>
      <c r="Y31" s="58"/>
      <c r="Z31" s="58"/>
      <c r="AA31" s="58"/>
      <c r="AB31" s="58"/>
      <c r="AC31" s="59"/>
      <c r="AD31" s="59"/>
      <c r="AE31" s="59"/>
      <c r="AF31" s="59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</row>
    <row r="32" spans="1:47" s="60" customFormat="1" ht="25.5" x14ac:dyDescent="0.2">
      <c r="A32" s="68">
        <v>11</v>
      </c>
      <c r="B32" s="69" t="s">
        <v>67</v>
      </c>
      <c r="C32" s="69" t="s">
        <v>70</v>
      </c>
      <c r="D32" s="69" t="s">
        <v>27</v>
      </c>
      <c r="E32" s="69" t="s">
        <v>23</v>
      </c>
      <c r="F32" s="69" t="s">
        <v>67</v>
      </c>
      <c r="G32" s="69" t="s">
        <v>22</v>
      </c>
      <c r="H32" s="69" t="s">
        <v>68</v>
      </c>
      <c r="I32" s="69" t="s">
        <v>19</v>
      </c>
      <c r="J32" s="21" t="s">
        <v>272</v>
      </c>
      <c r="K32" s="116">
        <f>K33+K35+K37+K39</f>
        <v>276.89999999999998</v>
      </c>
      <c r="L32" s="116">
        <f>L33+L35+L37+L39</f>
        <v>291.3</v>
      </c>
      <c r="M32" s="116">
        <f>M33+M35+M37+M39</f>
        <v>400.29999999999995</v>
      </c>
      <c r="N32" s="85"/>
      <c r="O32" s="57"/>
      <c r="P32" s="57"/>
      <c r="Q32" s="57"/>
      <c r="R32" s="57"/>
      <c r="S32" s="57"/>
      <c r="T32" s="57"/>
      <c r="U32" s="57"/>
      <c r="V32" s="57"/>
      <c r="W32" s="57"/>
      <c r="X32" s="58"/>
      <c r="Y32" s="58"/>
      <c r="Z32" s="58"/>
      <c r="AA32" s="58"/>
      <c r="AB32" s="58"/>
      <c r="AC32" s="59"/>
      <c r="AD32" s="59"/>
      <c r="AE32" s="59"/>
      <c r="AF32" s="59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</row>
    <row r="33" spans="1:47" s="60" customFormat="1" ht="58.9" customHeight="1" x14ac:dyDescent="0.2">
      <c r="A33" s="68">
        <v>12</v>
      </c>
      <c r="B33" s="69" t="s">
        <v>71</v>
      </c>
      <c r="C33" s="69" t="s">
        <v>70</v>
      </c>
      <c r="D33" s="69" t="s">
        <v>27</v>
      </c>
      <c r="E33" s="69" t="s">
        <v>23</v>
      </c>
      <c r="F33" s="69" t="s">
        <v>273</v>
      </c>
      <c r="G33" s="69" t="s">
        <v>22</v>
      </c>
      <c r="H33" s="69" t="s">
        <v>68</v>
      </c>
      <c r="I33" s="69" t="s">
        <v>19</v>
      </c>
      <c r="J33" s="21" t="s">
        <v>147</v>
      </c>
      <c r="K33" s="115">
        <f>K34</f>
        <v>147.5</v>
      </c>
      <c r="L33" s="115">
        <f>L34</f>
        <v>153.30000000000001</v>
      </c>
      <c r="M33" s="115">
        <f>M34</f>
        <v>210.7</v>
      </c>
      <c r="N33" s="84"/>
      <c r="O33" s="57"/>
      <c r="P33" s="57"/>
      <c r="Q33" s="57"/>
      <c r="R33" s="57"/>
      <c r="S33" s="57"/>
      <c r="T33" s="57"/>
      <c r="U33" s="57"/>
      <c r="V33" s="57"/>
      <c r="W33" s="57"/>
      <c r="X33" s="58"/>
      <c r="Y33" s="58"/>
      <c r="Z33" s="58"/>
      <c r="AA33" s="58"/>
      <c r="AB33" s="58"/>
      <c r="AC33" s="59"/>
      <c r="AD33" s="59"/>
      <c r="AE33" s="59"/>
      <c r="AF33" s="59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</row>
    <row r="34" spans="1:47" s="60" customFormat="1" ht="89.25" x14ac:dyDescent="0.2">
      <c r="A34" s="68">
        <v>13</v>
      </c>
      <c r="B34" s="69" t="s">
        <v>71</v>
      </c>
      <c r="C34" s="69" t="s">
        <v>70</v>
      </c>
      <c r="D34" s="69" t="s">
        <v>27</v>
      </c>
      <c r="E34" s="69" t="s">
        <v>23</v>
      </c>
      <c r="F34" s="69" t="s">
        <v>274</v>
      </c>
      <c r="G34" s="69" t="s">
        <v>22</v>
      </c>
      <c r="H34" s="69" t="s">
        <v>68</v>
      </c>
      <c r="I34" s="69" t="s">
        <v>19</v>
      </c>
      <c r="J34" s="96" t="s">
        <v>275</v>
      </c>
      <c r="K34" s="115">
        <v>147.5</v>
      </c>
      <c r="L34" s="115">
        <v>153.30000000000001</v>
      </c>
      <c r="M34" s="115">
        <v>210.7</v>
      </c>
      <c r="N34" s="139"/>
      <c r="O34" s="57"/>
      <c r="P34" s="57"/>
      <c r="Q34" s="57"/>
      <c r="R34" s="57"/>
      <c r="S34" s="57"/>
      <c r="T34" s="57"/>
      <c r="U34" s="57"/>
      <c r="V34" s="57"/>
      <c r="W34" s="57"/>
      <c r="X34" s="58"/>
      <c r="Y34" s="58"/>
      <c r="Z34" s="58"/>
      <c r="AA34" s="58"/>
      <c r="AB34" s="58"/>
      <c r="AC34" s="59"/>
      <c r="AD34" s="59"/>
      <c r="AE34" s="59"/>
      <c r="AF34" s="59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</row>
    <row r="35" spans="1:47" s="60" customFormat="1" ht="71.45" customHeight="1" x14ac:dyDescent="0.2">
      <c r="A35" s="68">
        <v>14</v>
      </c>
      <c r="B35" s="69" t="s">
        <v>71</v>
      </c>
      <c r="C35" s="69" t="s">
        <v>70</v>
      </c>
      <c r="D35" s="69" t="s">
        <v>27</v>
      </c>
      <c r="E35" s="69" t="s">
        <v>23</v>
      </c>
      <c r="F35" s="69" t="s">
        <v>35</v>
      </c>
      <c r="G35" s="69" t="s">
        <v>22</v>
      </c>
      <c r="H35" s="69" t="s">
        <v>68</v>
      </c>
      <c r="I35" s="69" t="s">
        <v>19</v>
      </c>
      <c r="J35" s="21" t="s">
        <v>146</v>
      </c>
      <c r="K35" s="115">
        <f>K36</f>
        <v>0.8</v>
      </c>
      <c r="L35" s="115">
        <f>L36</f>
        <v>0.8</v>
      </c>
      <c r="M35" s="115">
        <f>M36</f>
        <v>1.1000000000000001</v>
      </c>
      <c r="N35" s="84"/>
      <c r="O35" s="57"/>
      <c r="P35" s="57"/>
      <c r="Q35" s="57"/>
      <c r="R35" s="57"/>
      <c r="S35" s="57"/>
      <c r="T35" s="57"/>
      <c r="U35" s="57"/>
      <c r="V35" s="57"/>
      <c r="W35" s="57"/>
      <c r="X35" s="58"/>
      <c r="Y35" s="58"/>
      <c r="Z35" s="58"/>
      <c r="AA35" s="58"/>
      <c r="AB35" s="58"/>
      <c r="AC35" s="59"/>
      <c r="AD35" s="59"/>
      <c r="AE35" s="59"/>
      <c r="AF35" s="59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</row>
    <row r="36" spans="1:47" s="60" customFormat="1" ht="102" x14ac:dyDescent="0.2">
      <c r="A36" s="68">
        <v>15</v>
      </c>
      <c r="B36" s="69" t="s">
        <v>71</v>
      </c>
      <c r="C36" s="69" t="s">
        <v>70</v>
      </c>
      <c r="D36" s="69" t="s">
        <v>27</v>
      </c>
      <c r="E36" s="69" t="s">
        <v>23</v>
      </c>
      <c r="F36" s="69" t="s">
        <v>276</v>
      </c>
      <c r="G36" s="69" t="s">
        <v>22</v>
      </c>
      <c r="H36" s="69" t="s">
        <v>68</v>
      </c>
      <c r="I36" s="69" t="s">
        <v>19</v>
      </c>
      <c r="J36" s="96" t="s">
        <v>277</v>
      </c>
      <c r="K36" s="115">
        <v>0.8</v>
      </c>
      <c r="L36" s="115">
        <v>0.8</v>
      </c>
      <c r="M36" s="115">
        <v>1.1000000000000001</v>
      </c>
      <c r="N36" s="84"/>
      <c r="O36" s="57"/>
      <c r="P36" s="57"/>
      <c r="Q36" s="57"/>
      <c r="R36" s="57"/>
      <c r="S36" s="57"/>
      <c r="T36" s="57"/>
      <c r="U36" s="57"/>
      <c r="V36" s="57"/>
      <c r="W36" s="57"/>
      <c r="X36" s="58"/>
      <c r="Y36" s="58"/>
      <c r="Z36" s="58"/>
      <c r="AA36" s="58"/>
      <c r="AB36" s="58"/>
      <c r="AC36" s="59"/>
      <c r="AD36" s="59"/>
      <c r="AE36" s="59"/>
      <c r="AF36" s="59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</row>
    <row r="37" spans="1:47" s="60" customFormat="1" ht="58.15" customHeight="1" x14ac:dyDescent="0.2">
      <c r="A37" s="68">
        <v>16</v>
      </c>
      <c r="B37" s="69" t="s">
        <v>71</v>
      </c>
      <c r="C37" s="69" t="s">
        <v>70</v>
      </c>
      <c r="D37" s="69" t="s">
        <v>27</v>
      </c>
      <c r="E37" s="69" t="s">
        <v>23</v>
      </c>
      <c r="F37" s="69" t="s">
        <v>278</v>
      </c>
      <c r="G37" s="69" t="s">
        <v>22</v>
      </c>
      <c r="H37" s="69" t="s">
        <v>68</v>
      </c>
      <c r="I37" s="69" t="s">
        <v>19</v>
      </c>
      <c r="J37" s="21" t="s">
        <v>279</v>
      </c>
      <c r="K37" s="115">
        <f>K38</f>
        <v>151.6</v>
      </c>
      <c r="L37" s="115">
        <f>L38</f>
        <v>160.69999999999999</v>
      </c>
      <c r="M37" s="115">
        <f>M38</f>
        <v>220.5</v>
      </c>
      <c r="N37" s="84"/>
      <c r="O37" s="57"/>
      <c r="P37" s="57"/>
      <c r="Q37" s="57"/>
      <c r="R37" s="57"/>
      <c r="S37" s="57"/>
      <c r="T37" s="57"/>
      <c r="U37" s="57"/>
      <c r="V37" s="57"/>
      <c r="W37" s="57"/>
      <c r="X37" s="58"/>
      <c r="Y37" s="58"/>
      <c r="Z37" s="58"/>
      <c r="AA37" s="58"/>
      <c r="AB37" s="58"/>
      <c r="AC37" s="59"/>
      <c r="AD37" s="59"/>
      <c r="AE37" s="59"/>
      <c r="AF37" s="59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</row>
    <row r="38" spans="1:47" s="60" customFormat="1" ht="77.25" customHeight="1" x14ac:dyDescent="0.2">
      <c r="A38" s="68">
        <v>17</v>
      </c>
      <c r="B38" s="69" t="s">
        <v>71</v>
      </c>
      <c r="C38" s="69" t="s">
        <v>70</v>
      </c>
      <c r="D38" s="69" t="s">
        <v>27</v>
      </c>
      <c r="E38" s="69" t="s">
        <v>23</v>
      </c>
      <c r="F38" s="69" t="s">
        <v>280</v>
      </c>
      <c r="G38" s="69" t="s">
        <v>22</v>
      </c>
      <c r="H38" s="69" t="s">
        <v>68</v>
      </c>
      <c r="I38" s="69" t="s">
        <v>19</v>
      </c>
      <c r="J38" s="138" t="s">
        <v>281</v>
      </c>
      <c r="K38" s="115">
        <v>151.6</v>
      </c>
      <c r="L38" s="115">
        <v>160.69999999999999</v>
      </c>
      <c r="M38" s="115">
        <v>220.5</v>
      </c>
      <c r="N38" s="84"/>
      <c r="O38" s="57"/>
      <c r="P38" s="57"/>
      <c r="Q38" s="57"/>
      <c r="R38" s="57"/>
      <c r="S38" s="57"/>
      <c r="T38" s="57"/>
      <c r="U38" s="57"/>
      <c r="V38" s="57"/>
      <c r="W38" s="57"/>
      <c r="X38" s="58"/>
      <c r="Y38" s="58"/>
      <c r="Z38" s="58"/>
      <c r="AA38" s="58"/>
      <c r="AB38" s="58"/>
      <c r="AC38" s="59"/>
      <c r="AD38" s="59"/>
      <c r="AE38" s="59"/>
      <c r="AF38" s="59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</row>
    <row r="39" spans="1:47" s="60" customFormat="1" ht="58.15" customHeight="1" x14ac:dyDescent="0.2">
      <c r="A39" s="68">
        <v>18</v>
      </c>
      <c r="B39" s="69" t="s">
        <v>71</v>
      </c>
      <c r="C39" s="69" t="s">
        <v>70</v>
      </c>
      <c r="D39" s="69" t="s">
        <v>27</v>
      </c>
      <c r="E39" s="69" t="s">
        <v>23</v>
      </c>
      <c r="F39" s="69" t="s">
        <v>282</v>
      </c>
      <c r="G39" s="69" t="s">
        <v>22</v>
      </c>
      <c r="H39" s="69" t="s">
        <v>68</v>
      </c>
      <c r="I39" s="69" t="s">
        <v>19</v>
      </c>
      <c r="J39" s="21" t="s">
        <v>283</v>
      </c>
      <c r="K39" s="115">
        <f>K40</f>
        <v>-23</v>
      </c>
      <c r="L39" s="115">
        <f>L40</f>
        <v>-23.5</v>
      </c>
      <c r="M39" s="115">
        <f>M40</f>
        <v>-32</v>
      </c>
      <c r="N39" s="84"/>
      <c r="O39" s="57"/>
      <c r="P39" s="57"/>
      <c r="Q39" s="57"/>
      <c r="R39" s="57"/>
      <c r="S39" s="57"/>
      <c r="T39" s="57"/>
      <c r="U39" s="57"/>
      <c r="V39" s="57"/>
      <c r="W39" s="57"/>
      <c r="X39" s="58"/>
      <c r="Y39" s="58"/>
      <c r="Z39" s="58"/>
      <c r="AA39" s="58"/>
      <c r="AB39" s="58"/>
      <c r="AC39" s="59"/>
      <c r="AD39" s="59"/>
      <c r="AE39" s="59"/>
      <c r="AF39" s="59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</row>
    <row r="40" spans="1:47" s="60" customFormat="1" ht="78" customHeight="1" x14ac:dyDescent="0.2">
      <c r="A40" s="68">
        <v>19</v>
      </c>
      <c r="B40" s="69" t="s">
        <v>71</v>
      </c>
      <c r="C40" s="69" t="s">
        <v>70</v>
      </c>
      <c r="D40" s="69" t="s">
        <v>27</v>
      </c>
      <c r="E40" s="69" t="s">
        <v>23</v>
      </c>
      <c r="F40" s="69" t="s">
        <v>284</v>
      </c>
      <c r="G40" s="69" t="s">
        <v>22</v>
      </c>
      <c r="H40" s="69" t="s">
        <v>68</v>
      </c>
      <c r="I40" s="69" t="s">
        <v>19</v>
      </c>
      <c r="J40" s="138" t="s">
        <v>285</v>
      </c>
      <c r="K40" s="115">
        <v>-23</v>
      </c>
      <c r="L40" s="115">
        <v>-23.5</v>
      </c>
      <c r="M40" s="115">
        <v>-32</v>
      </c>
      <c r="N40" s="84"/>
      <c r="O40" s="57"/>
      <c r="P40" s="57"/>
      <c r="Q40" s="57"/>
      <c r="R40" s="57"/>
      <c r="S40" s="57"/>
      <c r="T40" s="57"/>
      <c r="U40" s="57"/>
      <c r="V40" s="57"/>
      <c r="W40" s="57"/>
      <c r="X40" s="58"/>
      <c r="Y40" s="58"/>
      <c r="Z40" s="58"/>
      <c r="AA40" s="58"/>
      <c r="AB40" s="58"/>
      <c r="AC40" s="59"/>
      <c r="AD40" s="59"/>
      <c r="AE40" s="59"/>
      <c r="AF40" s="59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</row>
    <row r="41" spans="1:47" s="60" customFormat="1" ht="14.25" customHeight="1" x14ac:dyDescent="0.2">
      <c r="A41" s="68">
        <v>20</v>
      </c>
      <c r="B41" s="69" t="s">
        <v>71</v>
      </c>
      <c r="C41" s="69" t="s">
        <v>70</v>
      </c>
      <c r="D41" s="69" t="s">
        <v>15</v>
      </c>
      <c r="E41" s="69" t="s">
        <v>6</v>
      </c>
      <c r="F41" s="69" t="s">
        <v>67</v>
      </c>
      <c r="G41" s="69" t="s">
        <v>6</v>
      </c>
      <c r="H41" s="69" t="s">
        <v>68</v>
      </c>
      <c r="I41" s="69" t="s">
        <v>67</v>
      </c>
      <c r="J41" s="21" t="s">
        <v>78</v>
      </c>
      <c r="K41" s="116">
        <f>K42+K44</f>
        <v>35</v>
      </c>
      <c r="L41" s="116">
        <f>L42+L44</f>
        <v>34</v>
      </c>
      <c r="M41" s="116">
        <f>M42+M44</f>
        <v>34</v>
      </c>
      <c r="N41" s="85"/>
      <c r="O41" s="58"/>
      <c r="P41" s="58"/>
      <c r="Q41" s="58"/>
      <c r="R41" s="58"/>
      <c r="S41" s="58"/>
      <c r="T41" s="57"/>
      <c r="U41" s="57"/>
      <c r="V41" s="57"/>
      <c r="W41" s="57"/>
      <c r="X41" s="58"/>
      <c r="Y41" s="58"/>
      <c r="Z41" s="59"/>
      <c r="AA41" s="59"/>
      <c r="AB41" s="59"/>
      <c r="AC41" s="59"/>
      <c r="AD41" s="59"/>
      <c r="AE41" s="59"/>
      <c r="AF41" s="59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</row>
    <row r="42" spans="1:47" s="60" customFormat="1" ht="14.25" customHeight="1" x14ac:dyDescent="0.2">
      <c r="A42" s="68">
        <v>21</v>
      </c>
      <c r="B42" s="69" t="s">
        <v>71</v>
      </c>
      <c r="C42" s="69" t="s">
        <v>70</v>
      </c>
      <c r="D42" s="69" t="s">
        <v>15</v>
      </c>
      <c r="E42" s="69" t="s">
        <v>22</v>
      </c>
      <c r="F42" s="69" t="s">
        <v>67</v>
      </c>
      <c r="G42" s="69" t="s">
        <v>6</v>
      </c>
      <c r="H42" s="69" t="s">
        <v>68</v>
      </c>
      <c r="I42" s="69" t="s">
        <v>19</v>
      </c>
      <c r="J42" s="21" t="s">
        <v>79</v>
      </c>
      <c r="K42" s="116">
        <f>K43</f>
        <v>12</v>
      </c>
      <c r="L42" s="116">
        <f>L43</f>
        <v>12</v>
      </c>
      <c r="M42" s="116">
        <f>M43</f>
        <v>12</v>
      </c>
      <c r="N42" s="85"/>
      <c r="O42" s="57"/>
      <c r="P42" s="57"/>
      <c r="Q42" s="57"/>
      <c r="R42" s="57"/>
      <c r="S42" s="57"/>
      <c r="T42" s="57"/>
      <c r="U42" s="57"/>
      <c r="V42" s="57"/>
      <c r="W42" s="57"/>
      <c r="X42" s="58"/>
      <c r="Y42" s="58"/>
      <c r="Z42" s="59"/>
      <c r="AA42" s="59"/>
      <c r="AB42" s="59"/>
      <c r="AC42" s="59"/>
      <c r="AD42" s="59"/>
      <c r="AE42" s="59"/>
      <c r="AF42" s="59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</row>
    <row r="43" spans="1:47" s="60" customFormat="1" ht="45.6" customHeight="1" x14ac:dyDescent="0.2">
      <c r="A43" s="68">
        <v>22</v>
      </c>
      <c r="B43" s="69" t="s">
        <v>71</v>
      </c>
      <c r="C43" s="69" t="s">
        <v>70</v>
      </c>
      <c r="D43" s="69" t="s">
        <v>15</v>
      </c>
      <c r="E43" s="69" t="s">
        <v>22</v>
      </c>
      <c r="F43" s="69" t="s">
        <v>74</v>
      </c>
      <c r="G43" s="69" t="s">
        <v>24</v>
      </c>
      <c r="H43" s="69" t="s">
        <v>68</v>
      </c>
      <c r="I43" s="69" t="s">
        <v>19</v>
      </c>
      <c r="J43" s="21" t="s">
        <v>286</v>
      </c>
      <c r="K43" s="115">
        <v>12</v>
      </c>
      <c r="L43" s="115">
        <v>12</v>
      </c>
      <c r="M43" s="115">
        <v>12</v>
      </c>
      <c r="N43" s="84"/>
      <c r="O43" s="57"/>
      <c r="P43" s="57"/>
      <c r="Q43" s="57"/>
      <c r="R43" s="57"/>
      <c r="S43" s="57"/>
      <c r="T43" s="57"/>
      <c r="U43" s="57"/>
      <c r="V43" s="57"/>
      <c r="W43" s="57"/>
      <c r="X43" s="58"/>
      <c r="Y43" s="58"/>
      <c r="Z43" s="59"/>
      <c r="AA43" s="59"/>
      <c r="AB43" s="59"/>
      <c r="AC43" s="59"/>
      <c r="AD43" s="59"/>
      <c r="AE43" s="59"/>
      <c r="AF43" s="59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</row>
    <row r="44" spans="1:47" s="60" customFormat="1" ht="14.25" customHeight="1" x14ac:dyDescent="0.2">
      <c r="A44" s="68">
        <v>23</v>
      </c>
      <c r="B44" s="69" t="s">
        <v>71</v>
      </c>
      <c r="C44" s="69" t="s">
        <v>70</v>
      </c>
      <c r="D44" s="69" t="s">
        <v>15</v>
      </c>
      <c r="E44" s="69" t="s">
        <v>15</v>
      </c>
      <c r="F44" s="69" t="s">
        <v>67</v>
      </c>
      <c r="G44" s="69" t="s">
        <v>6</v>
      </c>
      <c r="H44" s="69" t="s">
        <v>68</v>
      </c>
      <c r="I44" s="69" t="s">
        <v>19</v>
      </c>
      <c r="J44" s="21" t="s">
        <v>287</v>
      </c>
      <c r="K44" s="116">
        <f>K45+K47</f>
        <v>23</v>
      </c>
      <c r="L44" s="116">
        <f>L45+L47</f>
        <v>22</v>
      </c>
      <c r="M44" s="116">
        <f>M45+M47</f>
        <v>22</v>
      </c>
      <c r="N44" s="85"/>
      <c r="O44" s="58"/>
      <c r="P44" s="58"/>
      <c r="Q44" s="58"/>
      <c r="R44" s="58"/>
      <c r="S44" s="58"/>
      <c r="T44" s="57"/>
      <c r="U44" s="57"/>
      <c r="V44" s="57"/>
      <c r="W44" s="57"/>
      <c r="X44" s="58"/>
      <c r="Y44" s="58"/>
      <c r="Z44" s="59"/>
      <c r="AA44" s="59"/>
      <c r="AB44" s="59"/>
      <c r="AC44" s="59"/>
      <c r="AD44" s="59"/>
      <c r="AE44" s="59"/>
      <c r="AF44" s="59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</row>
    <row r="45" spans="1:47" s="60" customFormat="1" ht="14.25" customHeight="1" x14ac:dyDescent="0.2">
      <c r="A45" s="68">
        <v>24</v>
      </c>
      <c r="B45" s="69" t="s">
        <v>71</v>
      </c>
      <c r="C45" s="69" t="s">
        <v>70</v>
      </c>
      <c r="D45" s="69" t="s">
        <v>15</v>
      </c>
      <c r="E45" s="69" t="s">
        <v>15</v>
      </c>
      <c r="F45" s="69" t="s">
        <v>74</v>
      </c>
      <c r="G45" s="69" t="s">
        <v>6</v>
      </c>
      <c r="H45" s="69" t="s">
        <v>68</v>
      </c>
      <c r="I45" s="69" t="s">
        <v>19</v>
      </c>
      <c r="J45" s="21" t="s">
        <v>171</v>
      </c>
      <c r="K45" s="116">
        <f>K46</f>
        <v>16</v>
      </c>
      <c r="L45" s="116">
        <f>L46</f>
        <v>15</v>
      </c>
      <c r="M45" s="116">
        <f>M46</f>
        <v>15</v>
      </c>
      <c r="N45" s="85"/>
      <c r="O45" s="57"/>
      <c r="P45" s="57"/>
      <c r="Q45" s="57"/>
      <c r="R45" s="57"/>
      <c r="S45" s="57"/>
      <c r="T45" s="57"/>
      <c r="U45" s="57"/>
      <c r="V45" s="57"/>
      <c r="W45" s="57"/>
      <c r="X45" s="58"/>
      <c r="Y45" s="58"/>
      <c r="Z45" s="59"/>
      <c r="AA45" s="59"/>
      <c r="AB45" s="59"/>
      <c r="AC45" s="59"/>
      <c r="AD45" s="59"/>
      <c r="AE45" s="59"/>
      <c r="AF45" s="59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</row>
    <row r="46" spans="1:47" s="60" customFormat="1" ht="28.15" customHeight="1" x14ac:dyDescent="0.2">
      <c r="A46" s="68">
        <v>25</v>
      </c>
      <c r="B46" s="69" t="s">
        <v>71</v>
      </c>
      <c r="C46" s="69" t="s">
        <v>70</v>
      </c>
      <c r="D46" s="69" t="s">
        <v>15</v>
      </c>
      <c r="E46" s="69" t="s">
        <v>15</v>
      </c>
      <c r="F46" s="69" t="s">
        <v>80</v>
      </c>
      <c r="G46" s="69" t="s">
        <v>24</v>
      </c>
      <c r="H46" s="69" t="s">
        <v>68</v>
      </c>
      <c r="I46" s="69" t="s">
        <v>19</v>
      </c>
      <c r="J46" s="21" t="s">
        <v>89</v>
      </c>
      <c r="K46" s="116">
        <v>16</v>
      </c>
      <c r="L46" s="116">
        <v>15</v>
      </c>
      <c r="M46" s="116">
        <v>15</v>
      </c>
      <c r="N46" s="85"/>
      <c r="O46" s="57"/>
      <c r="P46" s="57"/>
      <c r="Q46" s="57"/>
      <c r="R46" s="57"/>
      <c r="S46" s="57"/>
      <c r="T46" s="57"/>
      <c r="U46" s="57"/>
      <c r="V46" s="57"/>
      <c r="W46" s="57"/>
      <c r="X46" s="58"/>
      <c r="Y46" s="58"/>
      <c r="Z46" s="59"/>
      <c r="AA46" s="59"/>
      <c r="AB46" s="59"/>
      <c r="AC46" s="59"/>
      <c r="AD46" s="59"/>
      <c r="AE46" s="59"/>
      <c r="AF46" s="59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</row>
    <row r="47" spans="1:47" s="60" customFormat="1" ht="14.25" customHeight="1" x14ac:dyDescent="0.2">
      <c r="A47" s="68">
        <v>26</v>
      </c>
      <c r="B47" s="69" t="s">
        <v>71</v>
      </c>
      <c r="C47" s="69" t="s">
        <v>70</v>
      </c>
      <c r="D47" s="69" t="s">
        <v>15</v>
      </c>
      <c r="E47" s="69" t="s">
        <v>15</v>
      </c>
      <c r="F47" s="69" t="s">
        <v>75</v>
      </c>
      <c r="G47" s="69" t="s">
        <v>6</v>
      </c>
      <c r="H47" s="69" t="s">
        <v>68</v>
      </c>
      <c r="I47" s="69" t="s">
        <v>19</v>
      </c>
      <c r="J47" s="21" t="s">
        <v>173</v>
      </c>
      <c r="K47" s="116">
        <f>K48</f>
        <v>7</v>
      </c>
      <c r="L47" s="116">
        <f>L48</f>
        <v>7</v>
      </c>
      <c r="M47" s="116">
        <f>M48</f>
        <v>7</v>
      </c>
      <c r="N47" s="85"/>
      <c r="O47" s="57"/>
      <c r="P47" s="57"/>
      <c r="Q47" s="57"/>
      <c r="R47" s="57"/>
      <c r="S47" s="57"/>
      <c r="T47" s="57"/>
      <c r="U47" s="57"/>
      <c r="V47" s="57"/>
      <c r="W47" s="57"/>
      <c r="X47" s="58"/>
      <c r="Y47" s="58"/>
      <c r="Z47" s="59"/>
      <c r="AA47" s="59"/>
      <c r="AB47" s="59"/>
      <c r="AC47" s="59"/>
      <c r="AD47" s="59"/>
      <c r="AE47" s="59"/>
      <c r="AF47" s="59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</row>
    <row r="48" spans="1:47" s="60" customFormat="1" ht="27" customHeight="1" x14ac:dyDescent="0.2">
      <c r="A48" s="68">
        <v>27</v>
      </c>
      <c r="B48" s="69" t="s">
        <v>71</v>
      </c>
      <c r="C48" s="69" t="s">
        <v>70</v>
      </c>
      <c r="D48" s="69" t="s">
        <v>15</v>
      </c>
      <c r="E48" s="69" t="s">
        <v>15</v>
      </c>
      <c r="F48" s="69" t="s">
        <v>88</v>
      </c>
      <c r="G48" s="69" t="s">
        <v>24</v>
      </c>
      <c r="H48" s="69" t="s">
        <v>68</v>
      </c>
      <c r="I48" s="69" t="s">
        <v>19</v>
      </c>
      <c r="J48" s="21" t="s">
        <v>172</v>
      </c>
      <c r="K48" s="116">
        <v>7</v>
      </c>
      <c r="L48" s="116">
        <v>7</v>
      </c>
      <c r="M48" s="116">
        <v>7</v>
      </c>
      <c r="N48" s="85"/>
      <c r="O48" s="57"/>
      <c r="P48" s="57"/>
      <c r="Q48" s="57"/>
      <c r="R48" s="57"/>
      <c r="S48" s="57"/>
      <c r="T48" s="57"/>
      <c r="U48" s="57"/>
      <c r="V48" s="57"/>
      <c r="W48" s="57"/>
      <c r="X48" s="58"/>
      <c r="Y48" s="58"/>
      <c r="Z48" s="59"/>
      <c r="AA48" s="59"/>
      <c r="AB48" s="59"/>
      <c r="AC48" s="59"/>
      <c r="AD48" s="59"/>
      <c r="AE48" s="59"/>
      <c r="AF48" s="59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</row>
    <row r="49" spans="1:47" s="60" customFormat="1" ht="27.75" hidden="1" customHeight="1" x14ac:dyDescent="0.2">
      <c r="A49" s="68">
        <v>27</v>
      </c>
      <c r="B49" s="69" t="s">
        <v>67</v>
      </c>
      <c r="C49" s="69" t="s">
        <v>70</v>
      </c>
      <c r="D49" s="69" t="s">
        <v>191</v>
      </c>
      <c r="E49" s="69" t="s">
        <v>6</v>
      </c>
      <c r="F49" s="69" t="s">
        <v>67</v>
      </c>
      <c r="G49" s="69" t="s">
        <v>6</v>
      </c>
      <c r="H49" s="69" t="s">
        <v>68</v>
      </c>
      <c r="I49" s="69" t="s">
        <v>67</v>
      </c>
      <c r="J49" s="21" t="s">
        <v>288</v>
      </c>
      <c r="K49" s="115">
        <f>K50+K58</f>
        <v>0</v>
      </c>
      <c r="L49" s="115">
        <f>L50+L58</f>
        <v>0</v>
      </c>
      <c r="M49" s="115">
        <f>M50+M58</f>
        <v>0</v>
      </c>
      <c r="N49" s="84"/>
      <c r="O49" s="58"/>
      <c r="P49" s="58"/>
      <c r="Q49" s="58"/>
      <c r="R49" s="58"/>
      <c r="S49" s="58"/>
      <c r="T49" s="57"/>
      <c r="U49" s="57"/>
      <c r="V49" s="57"/>
      <c r="W49" s="57"/>
      <c r="X49" s="58"/>
      <c r="Y49" s="58"/>
      <c r="Z49" s="59"/>
      <c r="AA49" s="59"/>
      <c r="AB49" s="59"/>
      <c r="AC49" s="59"/>
      <c r="AD49" s="59"/>
      <c r="AE49" s="59"/>
      <c r="AF49" s="59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</row>
    <row r="50" spans="1:47" s="60" customFormat="1" ht="67.150000000000006" hidden="1" customHeight="1" x14ac:dyDescent="0.2">
      <c r="A50" s="68">
        <v>28</v>
      </c>
      <c r="B50" s="69" t="s">
        <v>67</v>
      </c>
      <c r="C50" s="69" t="s">
        <v>70</v>
      </c>
      <c r="D50" s="69" t="s">
        <v>191</v>
      </c>
      <c r="E50" s="69" t="s">
        <v>238</v>
      </c>
      <c r="F50" s="69" t="s">
        <v>67</v>
      </c>
      <c r="G50" s="69" t="s">
        <v>6</v>
      </c>
      <c r="H50" s="69" t="s">
        <v>68</v>
      </c>
      <c r="I50" s="69" t="s">
        <v>37</v>
      </c>
      <c r="J50" s="21" t="s">
        <v>289</v>
      </c>
      <c r="K50" s="116">
        <f>K51</f>
        <v>0</v>
      </c>
      <c r="L50" s="116">
        <f>L51</f>
        <v>0</v>
      </c>
      <c r="M50" s="116">
        <f>M51</f>
        <v>0</v>
      </c>
      <c r="N50" s="85"/>
      <c r="O50" s="57"/>
      <c r="P50" s="57"/>
      <c r="Q50" s="57"/>
      <c r="R50" s="57"/>
      <c r="S50" s="57"/>
      <c r="T50" s="57"/>
      <c r="U50" s="57"/>
      <c r="V50" s="57"/>
      <c r="W50" s="57"/>
      <c r="X50" s="58"/>
      <c r="Y50" s="58"/>
      <c r="Z50" s="59"/>
      <c r="AA50" s="59"/>
      <c r="AB50" s="59"/>
      <c r="AC50" s="59"/>
      <c r="AD50" s="59"/>
      <c r="AE50" s="59"/>
      <c r="AF50" s="59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</row>
    <row r="51" spans="1:47" s="60" customFormat="1" ht="40.5" hidden="1" customHeight="1" x14ac:dyDescent="0.2">
      <c r="A51" s="68">
        <v>29</v>
      </c>
      <c r="B51" s="69" t="s">
        <v>67</v>
      </c>
      <c r="C51" s="69" t="s">
        <v>70</v>
      </c>
      <c r="D51" s="69" t="s">
        <v>191</v>
      </c>
      <c r="E51" s="69" t="s">
        <v>238</v>
      </c>
      <c r="F51" s="69" t="s">
        <v>72</v>
      </c>
      <c r="G51" s="69" t="s">
        <v>6</v>
      </c>
      <c r="H51" s="69" t="s">
        <v>68</v>
      </c>
      <c r="I51" s="69" t="s">
        <v>37</v>
      </c>
      <c r="J51" s="21" t="s">
        <v>290</v>
      </c>
      <c r="K51" s="116">
        <f>K52+K53+K54</f>
        <v>0</v>
      </c>
      <c r="L51" s="116">
        <f>L52+L53+L54</f>
        <v>0</v>
      </c>
      <c r="M51" s="116">
        <f>M52+M53+M54</f>
        <v>0</v>
      </c>
      <c r="N51" s="85"/>
      <c r="O51" s="57"/>
      <c r="P51" s="57"/>
      <c r="Q51" s="57"/>
      <c r="R51" s="57"/>
      <c r="S51" s="57"/>
      <c r="T51" s="57"/>
      <c r="U51" s="57"/>
      <c r="V51" s="57"/>
      <c r="W51" s="57"/>
      <c r="X51" s="58"/>
      <c r="Y51" s="58"/>
      <c r="Z51" s="59"/>
      <c r="AA51" s="59"/>
      <c r="AB51" s="59"/>
      <c r="AC51" s="59"/>
      <c r="AD51" s="59"/>
      <c r="AE51" s="59"/>
      <c r="AF51" s="59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</row>
    <row r="52" spans="1:47" s="60" customFormat="1" ht="72" hidden="1" customHeight="1" x14ac:dyDescent="0.2">
      <c r="A52" s="68">
        <v>30</v>
      </c>
      <c r="B52" s="69" t="s">
        <v>291</v>
      </c>
      <c r="C52" s="69" t="s">
        <v>70</v>
      </c>
      <c r="D52" s="69" t="s">
        <v>191</v>
      </c>
      <c r="E52" s="69" t="s">
        <v>238</v>
      </c>
      <c r="F52" s="69" t="s">
        <v>292</v>
      </c>
      <c r="G52" s="69" t="s">
        <v>238</v>
      </c>
      <c r="H52" s="69" t="s">
        <v>68</v>
      </c>
      <c r="I52" s="69" t="s">
        <v>37</v>
      </c>
      <c r="J52" s="21" t="s">
        <v>293</v>
      </c>
      <c r="K52" s="116"/>
      <c r="L52" s="116"/>
      <c r="M52" s="116"/>
      <c r="N52" s="85"/>
      <c r="O52" s="57"/>
      <c r="P52" s="57"/>
      <c r="Q52" s="57"/>
      <c r="R52" s="57"/>
      <c r="S52" s="57"/>
      <c r="T52" s="57"/>
      <c r="U52" s="57"/>
      <c r="V52" s="57"/>
      <c r="W52" s="57"/>
      <c r="X52" s="58"/>
      <c r="Y52" s="58"/>
      <c r="Z52" s="59"/>
      <c r="AA52" s="59"/>
      <c r="AB52" s="59"/>
      <c r="AC52" s="59"/>
      <c r="AD52" s="59"/>
      <c r="AE52" s="59"/>
      <c r="AF52" s="59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</row>
    <row r="53" spans="1:47" s="60" customFormat="1" ht="57" hidden="1" customHeight="1" x14ac:dyDescent="0.2">
      <c r="A53" s="68">
        <v>31</v>
      </c>
      <c r="B53" s="69" t="s">
        <v>291</v>
      </c>
      <c r="C53" s="69" t="s">
        <v>70</v>
      </c>
      <c r="D53" s="69" t="s">
        <v>191</v>
      </c>
      <c r="E53" s="69" t="s">
        <v>238</v>
      </c>
      <c r="F53" s="69" t="s">
        <v>292</v>
      </c>
      <c r="G53" s="69" t="s">
        <v>24</v>
      </c>
      <c r="H53" s="69" t="s">
        <v>68</v>
      </c>
      <c r="I53" s="69" t="s">
        <v>37</v>
      </c>
      <c r="J53" s="21" t="s">
        <v>294</v>
      </c>
      <c r="K53" s="116"/>
      <c r="L53" s="116"/>
      <c r="M53" s="116"/>
      <c r="N53" s="85"/>
      <c r="O53" s="58"/>
      <c r="P53" s="58"/>
      <c r="Q53" s="58"/>
      <c r="R53" s="58"/>
      <c r="S53" s="58"/>
      <c r="T53" s="57"/>
      <c r="U53" s="57"/>
      <c r="V53" s="57"/>
      <c r="W53" s="57"/>
      <c r="X53" s="58"/>
      <c r="Y53" s="58"/>
      <c r="Z53" s="59"/>
      <c r="AA53" s="59"/>
      <c r="AB53" s="59"/>
      <c r="AC53" s="59"/>
      <c r="AD53" s="59"/>
      <c r="AE53" s="59"/>
      <c r="AF53" s="59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</row>
    <row r="54" spans="1:47" s="60" customFormat="1" ht="57.6" hidden="1" customHeight="1" x14ac:dyDescent="0.2">
      <c r="A54" s="68">
        <v>32</v>
      </c>
      <c r="B54" s="69" t="s">
        <v>295</v>
      </c>
      <c r="C54" s="69" t="s">
        <v>70</v>
      </c>
      <c r="D54" s="69" t="s">
        <v>191</v>
      </c>
      <c r="E54" s="69" t="s">
        <v>238</v>
      </c>
      <c r="F54" s="69" t="s">
        <v>292</v>
      </c>
      <c r="G54" s="69" t="s">
        <v>296</v>
      </c>
      <c r="H54" s="69" t="s">
        <v>68</v>
      </c>
      <c r="I54" s="69" t="s">
        <v>37</v>
      </c>
      <c r="J54" s="21" t="s">
        <v>297</v>
      </c>
      <c r="K54" s="116"/>
      <c r="L54" s="116"/>
      <c r="M54" s="116"/>
      <c r="N54" s="85"/>
      <c r="O54" s="57"/>
      <c r="P54" s="57"/>
      <c r="Q54" s="57"/>
      <c r="R54" s="57"/>
      <c r="S54" s="57"/>
      <c r="T54" s="57"/>
      <c r="U54" s="57"/>
      <c r="V54" s="57"/>
      <c r="W54" s="57"/>
      <c r="X54" s="58"/>
      <c r="Y54" s="58"/>
      <c r="Z54" s="59"/>
      <c r="AA54" s="59"/>
      <c r="AB54" s="59"/>
      <c r="AC54" s="59"/>
      <c r="AD54" s="59"/>
      <c r="AE54" s="59"/>
      <c r="AF54" s="59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</row>
    <row r="55" spans="1:47" s="60" customFormat="1" ht="30.6" hidden="1" customHeight="1" x14ac:dyDescent="0.2">
      <c r="A55" s="68">
        <v>33</v>
      </c>
      <c r="B55" s="69" t="s">
        <v>291</v>
      </c>
      <c r="C55" s="69" t="s">
        <v>70</v>
      </c>
      <c r="D55" s="69" t="s">
        <v>191</v>
      </c>
      <c r="E55" s="69" t="s">
        <v>238</v>
      </c>
      <c r="F55" s="69" t="s">
        <v>240</v>
      </c>
      <c r="G55" s="69" t="s">
        <v>6</v>
      </c>
      <c r="H55" s="69" t="s">
        <v>68</v>
      </c>
      <c r="I55" s="69" t="s">
        <v>37</v>
      </c>
      <c r="J55" s="21" t="s">
        <v>241</v>
      </c>
      <c r="K55" s="116">
        <f>K56</f>
        <v>0</v>
      </c>
      <c r="L55" s="116">
        <f>L56</f>
        <v>0</v>
      </c>
      <c r="M55" s="116">
        <f>M56</f>
        <v>0</v>
      </c>
      <c r="N55" s="85"/>
      <c r="O55" s="57"/>
      <c r="P55" s="57"/>
      <c r="Q55" s="57"/>
      <c r="R55" s="57"/>
      <c r="S55" s="57"/>
      <c r="T55" s="57"/>
      <c r="U55" s="57"/>
      <c r="V55" s="57"/>
      <c r="W55" s="57"/>
      <c r="X55" s="58"/>
      <c r="Y55" s="58"/>
      <c r="Z55" s="59"/>
      <c r="AA55" s="59"/>
      <c r="AB55" s="59"/>
      <c r="AC55" s="59"/>
      <c r="AD55" s="59"/>
      <c r="AE55" s="59"/>
      <c r="AF55" s="59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</row>
    <row r="56" spans="1:47" s="60" customFormat="1" ht="30.6" hidden="1" customHeight="1" x14ac:dyDescent="0.2">
      <c r="A56" s="68">
        <v>34</v>
      </c>
      <c r="B56" s="69" t="s">
        <v>291</v>
      </c>
      <c r="C56" s="69" t="s">
        <v>70</v>
      </c>
      <c r="D56" s="69" t="s">
        <v>191</v>
      </c>
      <c r="E56" s="69" t="s">
        <v>238</v>
      </c>
      <c r="F56" s="69" t="s">
        <v>239</v>
      </c>
      <c r="G56" s="69" t="s">
        <v>238</v>
      </c>
      <c r="H56" s="69" t="s">
        <v>68</v>
      </c>
      <c r="I56" s="69" t="s">
        <v>37</v>
      </c>
      <c r="J56" s="21" t="s">
        <v>298</v>
      </c>
      <c r="K56" s="116"/>
      <c r="L56" s="116"/>
      <c r="M56" s="116"/>
      <c r="N56" s="85"/>
      <c r="O56" s="57"/>
      <c r="P56" s="57"/>
      <c r="Q56" s="57"/>
      <c r="R56" s="57"/>
      <c r="S56" s="57"/>
      <c r="T56" s="57"/>
      <c r="U56" s="57"/>
      <c r="V56" s="57"/>
      <c r="W56" s="57"/>
      <c r="X56" s="58"/>
      <c r="Y56" s="58"/>
      <c r="Z56" s="59"/>
      <c r="AA56" s="59"/>
      <c r="AB56" s="59"/>
      <c r="AC56" s="59"/>
      <c r="AD56" s="59"/>
      <c r="AE56" s="59"/>
      <c r="AF56" s="59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</row>
    <row r="57" spans="1:47" s="60" customFormat="1" ht="53.25" hidden="1" customHeight="1" x14ac:dyDescent="0.2">
      <c r="A57" s="68">
        <v>35</v>
      </c>
      <c r="B57" s="69"/>
      <c r="C57" s="69"/>
      <c r="D57" s="69"/>
      <c r="E57" s="69"/>
      <c r="F57" s="69"/>
      <c r="G57" s="69"/>
      <c r="H57" s="69"/>
      <c r="I57" s="69"/>
      <c r="J57" s="21"/>
      <c r="K57" s="116"/>
      <c r="L57" s="116"/>
      <c r="M57" s="116"/>
      <c r="N57" s="85"/>
      <c r="O57" s="57"/>
      <c r="P57" s="57"/>
      <c r="Q57" s="57"/>
      <c r="R57" s="57"/>
      <c r="S57" s="57"/>
      <c r="T57" s="57"/>
      <c r="U57" s="57"/>
      <c r="V57" s="57"/>
      <c r="W57" s="57"/>
      <c r="X57" s="58"/>
      <c r="Y57" s="58"/>
      <c r="Z57" s="59"/>
      <c r="AA57" s="59"/>
      <c r="AB57" s="59"/>
      <c r="AC57" s="59"/>
      <c r="AD57" s="59"/>
      <c r="AE57" s="59"/>
      <c r="AF57" s="59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</row>
    <row r="58" spans="1:47" s="60" customFormat="1" ht="53.25" hidden="1" customHeight="1" x14ac:dyDescent="0.2">
      <c r="A58" s="68">
        <v>36</v>
      </c>
      <c r="B58" s="69" t="s">
        <v>67</v>
      </c>
      <c r="C58" s="69" t="s">
        <v>70</v>
      </c>
      <c r="D58" s="69" t="s">
        <v>191</v>
      </c>
      <c r="E58" s="69" t="s">
        <v>299</v>
      </c>
      <c r="F58" s="69" t="s">
        <v>67</v>
      </c>
      <c r="G58" s="69" t="s">
        <v>6</v>
      </c>
      <c r="H58" s="69" t="s">
        <v>68</v>
      </c>
      <c r="I58" s="69" t="s">
        <v>37</v>
      </c>
      <c r="J58" s="21" t="s">
        <v>300</v>
      </c>
      <c r="K58" s="116">
        <f t="shared" ref="K58:M59" si="3">K59</f>
        <v>0</v>
      </c>
      <c r="L58" s="116">
        <f t="shared" si="3"/>
        <v>0</v>
      </c>
      <c r="M58" s="116">
        <f t="shared" si="3"/>
        <v>0</v>
      </c>
      <c r="N58" s="85"/>
      <c r="O58" s="57"/>
      <c r="P58" s="57"/>
      <c r="Q58" s="57"/>
      <c r="R58" s="57"/>
      <c r="S58" s="57"/>
      <c r="T58" s="57"/>
      <c r="U58" s="57"/>
      <c r="V58" s="57"/>
      <c r="W58" s="57"/>
      <c r="X58" s="58"/>
      <c r="Y58" s="58"/>
      <c r="Z58" s="59"/>
      <c r="AA58" s="59"/>
      <c r="AB58" s="59"/>
      <c r="AC58" s="59"/>
      <c r="AD58" s="59"/>
      <c r="AE58" s="59"/>
      <c r="AF58" s="59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</row>
    <row r="59" spans="1:47" s="60" customFormat="1" ht="53.25" hidden="1" customHeight="1" x14ac:dyDescent="0.2">
      <c r="A59" s="68">
        <v>37</v>
      </c>
      <c r="B59" s="69" t="s">
        <v>67</v>
      </c>
      <c r="C59" s="69" t="s">
        <v>70</v>
      </c>
      <c r="D59" s="69" t="s">
        <v>191</v>
      </c>
      <c r="E59" s="69" t="s">
        <v>299</v>
      </c>
      <c r="F59" s="69" t="s">
        <v>75</v>
      </c>
      <c r="G59" s="69" t="s">
        <v>6</v>
      </c>
      <c r="H59" s="69" t="s">
        <v>68</v>
      </c>
      <c r="I59" s="69" t="s">
        <v>37</v>
      </c>
      <c r="J59" s="21" t="s">
        <v>301</v>
      </c>
      <c r="K59" s="116">
        <f t="shared" si="3"/>
        <v>0</v>
      </c>
      <c r="L59" s="116">
        <f t="shared" si="3"/>
        <v>0</v>
      </c>
      <c r="M59" s="116">
        <f t="shared" si="3"/>
        <v>0</v>
      </c>
      <c r="N59" s="85"/>
      <c r="O59" s="57"/>
      <c r="P59" s="57"/>
      <c r="Q59" s="57"/>
      <c r="R59" s="57"/>
      <c r="S59" s="57"/>
      <c r="T59" s="57"/>
      <c r="U59" s="57"/>
      <c r="V59" s="57"/>
      <c r="W59" s="57"/>
      <c r="X59" s="58"/>
      <c r="Y59" s="58"/>
      <c r="Z59" s="59"/>
      <c r="AA59" s="59"/>
      <c r="AB59" s="59"/>
      <c r="AC59" s="59"/>
      <c r="AD59" s="59"/>
      <c r="AE59" s="59"/>
      <c r="AF59" s="59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</row>
    <row r="60" spans="1:47" s="60" customFormat="1" ht="53.25" hidden="1" customHeight="1" x14ac:dyDescent="0.2">
      <c r="A60" s="68">
        <v>38</v>
      </c>
      <c r="B60" s="69" t="s">
        <v>291</v>
      </c>
      <c r="C60" s="69" t="s">
        <v>70</v>
      </c>
      <c r="D60" s="69" t="s">
        <v>191</v>
      </c>
      <c r="E60" s="69" t="s">
        <v>299</v>
      </c>
      <c r="F60" s="69" t="s">
        <v>302</v>
      </c>
      <c r="G60" s="69" t="s">
        <v>24</v>
      </c>
      <c r="H60" s="69" t="s">
        <v>68</v>
      </c>
      <c r="I60" s="69" t="s">
        <v>37</v>
      </c>
      <c r="J60" s="21" t="s">
        <v>303</v>
      </c>
      <c r="K60" s="116"/>
      <c r="L60" s="116"/>
      <c r="M60" s="116"/>
      <c r="N60" s="85"/>
      <c r="O60" s="57"/>
      <c r="P60" s="57"/>
      <c r="Q60" s="57"/>
      <c r="R60" s="57"/>
      <c r="S60" s="57"/>
      <c r="T60" s="57"/>
      <c r="U60" s="57"/>
      <c r="V60" s="57"/>
      <c r="W60" s="57"/>
      <c r="X60" s="58"/>
      <c r="Y60" s="58"/>
      <c r="Z60" s="59"/>
      <c r="AA60" s="59"/>
      <c r="AB60" s="59"/>
      <c r="AC60" s="59"/>
      <c r="AD60" s="59"/>
      <c r="AE60" s="59"/>
      <c r="AF60" s="59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</row>
    <row r="61" spans="1:47" s="60" customFormat="1" hidden="1" x14ac:dyDescent="0.2">
      <c r="A61" s="68">
        <v>39</v>
      </c>
      <c r="B61" s="69" t="s">
        <v>67</v>
      </c>
      <c r="C61" s="69" t="s">
        <v>70</v>
      </c>
      <c r="D61" s="69" t="s">
        <v>242</v>
      </c>
      <c r="E61" s="69" t="s">
        <v>6</v>
      </c>
      <c r="F61" s="69" t="s">
        <v>67</v>
      </c>
      <c r="G61" s="69" t="s">
        <v>6</v>
      </c>
      <c r="H61" s="69" t="s">
        <v>68</v>
      </c>
      <c r="I61" s="69" t="s">
        <v>67</v>
      </c>
      <c r="J61" s="21" t="s">
        <v>304</v>
      </c>
      <c r="K61" s="116"/>
      <c r="L61" s="116"/>
      <c r="M61" s="116"/>
      <c r="N61" s="85"/>
      <c r="O61" s="57"/>
      <c r="P61" s="57"/>
      <c r="Q61" s="57"/>
      <c r="R61" s="57"/>
      <c r="S61" s="57"/>
      <c r="T61" s="57"/>
      <c r="U61" s="57"/>
      <c r="V61" s="57"/>
      <c r="W61" s="57"/>
      <c r="X61" s="58"/>
      <c r="Y61" s="58"/>
      <c r="Z61" s="59"/>
      <c r="AA61" s="59"/>
      <c r="AB61" s="59"/>
      <c r="AC61" s="59"/>
      <c r="AD61" s="59"/>
      <c r="AE61" s="59"/>
      <c r="AF61" s="59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</row>
    <row r="62" spans="1:47" s="60" customFormat="1" ht="38.25" hidden="1" x14ac:dyDescent="0.2">
      <c r="A62" s="68">
        <v>40</v>
      </c>
      <c r="B62" s="69" t="s">
        <v>67</v>
      </c>
      <c r="C62" s="69" t="s">
        <v>70</v>
      </c>
      <c r="D62" s="69" t="s">
        <v>242</v>
      </c>
      <c r="E62" s="69" t="s">
        <v>305</v>
      </c>
      <c r="F62" s="69" t="s">
        <v>67</v>
      </c>
      <c r="G62" s="69" t="s">
        <v>6</v>
      </c>
      <c r="H62" s="69" t="s">
        <v>68</v>
      </c>
      <c r="I62" s="69" t="s">
        <v>306</v>
      </c>
      <c r="J62" s="21" t="s">
        <v>307</v>
      </c>
      <c r="K62" s="116"/>
      <c r="L62" s="116"/>
      <c r="M62" s="116"/>
      <c r="N62" s="85"/>
      <c r="O62" s="57"/>
      <c r="P62" s="57"/>
      <c r="Q62" s="57"/>
      <c r="R62" s="57"/>
      <c r="S62" s="57"/>
      <c r="T62" s="57"/>
      <c r="U62" s="57"/>
      <c r="V62" s="57"/>
      <c r="W62" s="57"/>
      <c r="X62" s="58"/>
      <c r="Y62" s="58"/>
      <c r="Z62" s="59"/>
      <c r="AA62" s="59"/>
      <c r="AB62" s="59"/>
      <c r="AC62" s="59"/>
      <c r="AD62" s="59"/>
      <c r="AE62" s="59"/>
      <c r="AF62" s="59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</row>
    <row r="63" spans="1:47" s="60" customFormat="1" ht="42" hidden="1" customHeight="1" x14ac:dyDescent="0.2">
      <c r="A63" s="68">
        <v>41</v>
      </c>
      <c r="B63" s="69" t="s">
        <v>308</v>
      </c>
      <c r="C63" s="69" t="s">
        <v>70</v>
      </c>
      <c r="D63" s="69" t="s">
        <v>242</v>
      </c>
      <c r="E63" s="69" t="s">
        <v>305</v>
      </c>
      <c r="F63" s="69" t="s">
        <v>67</v>
      </c>
      <c r="G63" s="69" t="s">
        <v>24</v>
      </c>
      <c r="H63" s="69" t="s">
        <v>68</v>
      </c>
      <c r="I63" s="69" t="s">
        <v>306</v>
      </c>
      <c r="J63" s="21" t="s">
        <v>309</v>
      </c>
      <c r="K63" s="116"/>
      <c r="L63" s="116"/>
      <c r="M63" s="116"/>
      <c r="N63" s="85"/>
      <c r="O63" s="57"/>
      <c r="P63" s="57"/>
      <c r="Q63" s="57"/>
      <c r="R63" s="57"/>
      <c r="S63" s="57"/>
      <c r="T63" s="57"/>
      <c r="U63" s="57"/>
      <c r="V63" s="57"/>
      <c r="W63" s="57"/>
      <c r="X63" s="58"/>
      <c r="Y63" s="58"/>
      <c r="Z63" s="59"/>
      <c r="AA63" s="59"/>
      <c r="AB63" s="59"/>
      <c r="AC63" s="59"/>
      <c r="AD63" s="59"/>
      <c r="AE63" s="59"/>
      <c r="AF63" s="59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</row>
    <row r="64" spans="1:47" s="60" customFormat="1" ht="16.5" hidden="1" customHeight="1" x14ac:dyDescent="0.2">
      <c r="A64" s="68">
        <v>42</v>
      </c>
      <c r="B64" s="69" t="s">
        <v>67</v>
      </c>
      <c r="C64" s="69" t="s">
        <v>70</v>
      </c>
      <c r="D64" s="69" t="s">
        <v>310</v>
      </c>
      <c r="E64" s="69" t="s">
        <v>6</v>
      </c>
      <c r="F64" s="69" t="s">
        <v>67</v>
      </c>
      <c r="G64" s="69" t="s">
        <v>6</v>
      </c>
      <c r="H64" s="69" t="s">
        <v>68</v>
      </c>
      <c r="I64" s="69" t="s">
        <v>67</v>
      </c>
      <c r="J64" s="21" t="s">
        <v>311</v>
      </c>
      <c r="K64" s="116">
        <f>K65+K67</f>
        <v>0</v>
      </c>
      <c r="L64" s="116">
        <f>L65+L67</f>
        <v>0</v>
      </c>
      <c r="M64" s="116">
        <f>M65+M67</f>
        <v>0</v>
      </c>
      <c r="N64" s="85"/>
      <c r="O64" s="58"/>
      <c r="P64" s="58"/>
      <c r="Q64" s="58"/>
      <c r="R64" s="58"/>
      <c r="S64" s="58"/>
      <c r="T64" s="57"/>
      <c r="U64" s="57"/>
      <c r="V64" s="57"/>
      <c r="W64" s="57"/>
      <c r="X64" s="58"/>
      <c r="Y64" s="58"/>
      <c r="Z64" s="59"/>
      <c r="AA64" s="59"/>
      <c r="AB64" s="59"/>
      <c r="AC64" s="59"/>
      <c r="AD64" s="59"/>
      <c r="AE64" s="59"/>
      <c r="AF64" s="59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8"/>
      <c r="AS64" s="58"/>
      <c r="AT64" s="57"/>
      <c r="AU64" s="57"/>
    </row>
    <row r="65" spans="1:47" s="60" customFormat="1" ht="14.25" hidden="1" customHeight="1" x14ac:dyDescent="0.2">
      <c r="A65" s="68">
        <v>43</v>
      </c>
      <c r="B65" s="69" t="s">
        <v>67</v>
      </c>
      <c r="C65" s="69" t="s">
        <v>70</v>
      </c>
      <c r="D65" s="69" t="s">
        <v>310</v>
      </c>
      <c r="E65" s="69" t="s">
        <v>22</v>
      </c>
      <c r="F65" s="69" t="s">
        <v>67</v>
      </c>
      <c r="G65" s="69" t="s">
        <v>6</v>
      </c>
      <c r="H65" s="69" t="s">
        <v>68</v>
      </c>
      <c r="I65" s="69" t="s">
        <v>312</v>
      </c>
      <c r="J65" s="21" t="s">
        <v>313</v>
      </c>
      <c r="K65" s="116">
        <f>K66</f>
        <v>0</v>
      </c>
      <c r="L65" s="116">
        <f>L66</f>
        <v>0</v>
      </c>
      <c r="M65" s="116">
        <f>M66</f>
        <v>0</v>
      </c>
      <c r="N65" s="85"/>
      <c r="O65" s="57"/>
      <c r="P65" s="57"/>
      <c r="Q65" s="57"/>
      <c r="R65" s="57"/>
      <c r="S65" s="57"/>
      <c r="T65" s="57"/>
      <c r="U65" s="57"/>
      <c r="V65" s="57"/>
      <c r="W65" s="57"/>
      <c r="X65" s="58"/>
      <c r="Y65" s="58"/>
      <c r="Z65" s="59"/>
      <c r="AA65" s="59"/>
      <c r="AB65" s="59"/>
      <c r="AC65" s="59"/>
      <c r="AD65" s="59"/>
      <c r="AE65" s="59"/>
      <c r="AF65" s="59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8"/>
      <c r="AS65" s="58"/>
      <c r="AT65" s="57"/>
      <c r="AU65" s="57"/>
    </row>
    <row r="66" spans="1:47" s="60" customFormat="1" ht="25.5" hidden="1" x14ac:dyDescent="0.2">
      <c r="A66" s="68">
        <v>44</v>
      </c>
      <c r="B66" s="69" t="s">
        <v>308</v>
      </c>
      <c r="C66" s="69" t="s">
        <v>70</v>
      </c>
      <c r="D66" s="69" t="s">
        <v>310</v>
      </c>
      <c r="E66" s="69" t="s">
        <v>22</v>
      </c>
      <c r="F66" s="69" t="s">
        <v>314</v>
      </c>
      <c r="G66" s="69" t="s">
        <v>24</v>
      </c>
      <c r="H66" s="69" t="s">
        <v>68</v>
      </c>
      <c r="I66" s="69" t="s">
        <v>312</v>
      </c>
      <c r="J66" s="21" t="s">
        <v>315</v>
      </c>
      <c r="K66" s="116"/>
      <c r="L66" s="116"/>
      <c r="M66" s="116"/>
      <c r="N66" s="85"/>
      <c r="O66" s="57"/>
      <c r="P66" s="57"/>
      <c r="Q66" s="57"/>
      <c r="R66" s="57"/>
      <c r="S66" s="57"/>
      <c r="T66" s="57"/>
      <c r="U66" s="57"/>
      <c r="V66" s="57"/>
      <c r="W66" s="57"/>
      <c r="X66" s="58"/>
      <c r="Y66" s="58"/>
      <c r="Z66" s="59"/>
      <c r="AA66" s="59"/>
      <c r="AB66" s="59"/>
      <c r="AC66" s="59"/>
      <c r="AD66" s="59"/>
      <c r="AE66" s="59"/>
      <c r="AF66" s="59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8"/>
      <c r="AS66" s="58"/>
      <c r="AT66" s="57"/>
      <c r="AU66" s="57"/>
    </row>
    <row r="67" spans="1:47" s="60" customFormat="1" ht="14.25" hidden="1" customHeight="1" x14ac:dyDescent="0.2">
      <c r="A67" s="68">
        <v>45</v>
      </c>
      <c r="B67" s="69" t="s">
        <v>67</v>
      </c>
      <c r="C67" s="69" t="s">
        <v>70</v>
      </c>
      <c r="D67" s="69" t="s">
        <v>310</v>
      </c>
      <c r="E67" s="69" t="s">
        <v>238</v>
      </c>
      <c r="F67" s="69" t="s">
        <v>67</v>
      </c>
      <c r="G67" s="69" t="s">
        <v>6</v>
      </c>
      <c r="H67" s="69" t="s">
        <v>68</v>
      </c>
      <c r="I67" s="69" t="s">
        <v>312</v>
      </c>
      <c r="J67" s="21" t="s">
        <v>316</v>
      </c>
      <c r="K67" s="115">
        <f>K68</f>
        <v>0</v>
      </c>
      <c r="L67" s="115">
        <f>L68</f>
        <v>0</v>
      </c>
      <c r="M67" s="115">
        <f>M68</f>
        <v>0</v>
      </c>
      <c r="N67" s="84"/>
      <c r="O67" s="57"/>
      <c r="P67" s="57"/>
      <c r="Q67" s="57"/>
      <c r="R67" s="57"/>
      <c r="S67" s="57"/>
      <c r="T67" s="57"/>
      <c r="U67" s="57"/>
      <c r="V67" s="57"/>
      <c r="W67" s="57"/>
      <c r="X67" s="58"/>
      <c r="Y67" s="58"/>
      <c r="Z67" s="59"/>
      <c r="AA67" s="59"/>
      <c r="AB67" s="59"/>
      <c r="AC67" s="59"/>
      <c r="AD67" s="59"/>
      <c r="AE67" s="59"/>
      <c r="AF67" s="59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8"/>
      <c r="AS67" s="58"/>
      <c r="AT67" s="57"/>
      <c r="AU67" s="57"/>
    </row>
    <row r="68" spans="1:47" s="60" customFormat="1" hidden="1" x14ac:dyDescent="0.2">
      <c r="A68" s="68">
        <v>46</v>
      </c>
      <c r="B68" s="69" t="s">
        <v>308</v>
      </c>
      <c r="C68" s="69" t="s">
        <v>70</v>
      </c>
      <c r="D68" s="69" t="s">
        <v>310</v>
      </c>
      <c r="E68" s="69" t="s">
        <v>238</v>
      </c>
      <c r="F68" s="69" t="s">
        <v>314</v>
      </c>
      <c r="G68" s="69" t="s">
        <v>24</v>
      </c>
      <c r="H68" s="69" t="s">
        <v>68</v>
      </c>
      <c r="I68" s="69" t="s">
        <v>312</v>
      </c>
      <c r="J68" s="21" t="s">
        <v>317</v>
      </c>
      <c r="K68" s="116"/>
      <c r="L68" s="116"/>
      <c r="M68" s="116"/>
      <c r="N68" s="85"/>
      <c r="O68" s="58"/>
      <c r="P68" s="58"/>
      <c r="Q68" s="58"/>
      <c r="R68" s="58"/>
      <c r="S68" s="58"/>
      <c r="T68" s="57"/>
      <c r="U68" s="57"/>
      <c r="V68" s="57"/>
      <c r="W68" s="57"/>
      <c r="X68" s="58"/>
      <c r="Y68" s="58"/>
      <c r="Z68" s="59"/>
      <c r="AA68" s="59"/>
      <c r="AB68" s="59"/>
      <c r="AC68" s="59"/>
      <c r="AD68" s="59"/>
      <c r="AE68" s="59"/>
      <c r="AF68" s="59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</row>
    <row r="69" spans="1:47" s="60" customFormat="1" ht="38.25" x14ac:dyDescent="0.2">
      <c r="A69" s="68">
        <v>28</v>
      </c>
      <c r="B69" s="69" t="s">
        <v>84</v>
      </c>
      <c r="C69" s="69" t="s">
        <v>70</v>
      </c>
      <c r="D69" s="69" t="s">
        <v>25</v>
      </c>
      <c r="E69" s="69" t="s">
        <v>26</v>
      </c>
      <c r="F69" s="69" t="s">
        <v>67</v>
      </c>
      <c r="G69" s="69" t="s">
        <v>22</v>
      </c>
      <c r="H69" s="69" t="s">
        <v>68</v>
      </c>
      <c r="I69" s="69" t="s">
        <v>19</v>
      </c>
      <c r="J69" s="21" t="s">
        <v>318</v>
      </c>
      <c r="K69" s="116">
        <f>K70</f>
        <v>1</v>
      </c>
      <c r="L69" s="116">
        <f>L70</f>
        <v>1</v>
      </c>
      <c r="M69" s="116">
        <f>M70</f>
        <v>1</v>
      </c>
      <c r="N69" s="85"/>
      <c r="O69" s="58"/>
      <c r="P69" s="58"/>
      <c r="Q69" s="58"/>
      <c r="R69" s="58"/>
      <c r="S69" s="58"/>
      <c r="T69" s="57"/>
      <c r="U69" s="57"/>
      <c r="V69" s="57"/>
      <c r="W69" s="57"/>
      <c r="X69" s="58"/>
      <c r="Y69" s="58"/>
      <c r="Z69" s="59"/>
      <c r="AA69" s="59"/>
      <c r="AB69" s="59"/>
      <c r="AC69" s="59"/>
      <c r="AD69" s="59"/>
      <c r="AE69" s="59"/>
      <c r="AF69" s="59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</row>
    <row r="70" spans="1:47" s="60" customFormat="1" ht="57.6" customHeight="1" x14ac:dyDescent="0.2">
      <c r="A70" s="68">
        <v>29</v>
      </c>
      <c r="B70" s="69" t="s">
        <v>84</v>
      </c>
      <c r="C70" s="69" t="s">
        <v>70</v>
      </c>
      <c r="D70" s="69" t="s">
        <v>25</v>
      </c>
      <c r="E70" s="69" t="s">
        <v>26</v>
      </c>
      <c r="F70" s="69" t="s">
        <v>73</v>
      </c>
      <c r="G70" s="69" t="s">
        <v>22</v>
      </c>
      <c r="H70" s="69" t="s">
        <v>68</v>
      </c>
      <c r="I70" s="69" t="s">
        <v>19</v>
      </c>
      <c r="J70" s="21" t="s">
        <v>319</v>
      </c>
      <c r="K70" s="116">
        <v>1</v>
      </c>
      <c r="L70" s="116">
        <v>1</v>
      </c>
      <c r="M70" s="116">
        <v>1</v>
      </c>
      <c r="N70" s="85"/>
      <c r="O70" s="58"/>
      <c r="P70" s="58"/>
      <c r="Q70" s="58"/>
      <c r="R70" s="58"/>
      <c r="S70" s="58"/>
      <c r="T70" s="57"/>
      <c r="U70" s="57"/>
      <c r="V70" s="57"/>
      <c r="W70" s="57"/>
      <c r="X70" s="58"/>
      <c r="Y70" s="58"/>
      <c r="Z70" s="59"/>
      <c r="AA70" s="59"/>
      <c r="AB70" s="59"/>
      <c r="AC70" s="59"/>
      <c r="AD70" s="59"/>
      <c r="AE70" s="59"/>
      <c r="AF70" s="59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</row>
    <row r="71" spans="1:47" s="60" customFormat="1" ht="38.25" x14ac:dyDescent="0.2">
      <c r="A71" s="68">
        <v>30</v>
      </c>
      <c r="B71" s="69" t="s">
        <v>84</v>
      </c>
      <c r="C71" s="69" t="s">
        <v>70</v>
      </c>
      <c r="D71" s="69" t="s">
        <v>191</v>
      </c>
      <c r="E71" s="69" t="s">
        <v>6</v>
      </c>
      <c r="F71" s="69" t="s">
        <v>67</v>
      </c>
      <c r="G71" s="69" t="s">
        <v>6</v>
      </c>
      <c r="H71" s="69" t="s">
        <v>68</v>
      </c>
      <c r="I71" s="69" t="s">
        <v>37</v>
      </c>
      <c r="J71" s="21" t="s">
        <v>288</v>
      </c>
      <c r="K71" s="116">
        <f t="shared" ref="K71:M72" si="4">K72</f>
        <v>80</v>
      </c>
      <c r="L71" s="116">
        <f t="shared" si="4"/>
        <v>80</v>
      </c>
      <c r="M71" s="116">
        <f t="shared" si="4"/>
        <v>80</v>
      </c>
      <c r="N71" s="85"/>
      <c r="O71" s="58"/>
      <c r="P71" s="58"/>
      <c r="Q71" s="58"/>
      <c r="R71" s="58"/>
      <c r="S71" s="58"/>
      <c r="T71" s="57"/>
      <c r="U71" s="57"/>
      <c r="V71" s="57"/>
      <c r="W71" s="57"/>
      <c r="X71" s="58"/>
      <c r="Y71" s="58"/>
      <c r="Z71" s="59"/>
      <c r="AA71" s="59"/>
      <c r="AB71" s="59"/>
      <c r="AC71" s="59"/>
      <c r="AD71" s="59"/>
      <c r="AE71" s="59"/>
      <c r="AF71" s="59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</row>
    <row r="72" spans="1:47" s="60" customFormat="1" ht="38.25" x14ac:dyDescent="0.2">
      <c r="A72" s="68">
        <v>31</v>
      </c>
      <c r="B72" s="69" t="s">
        <v>84</v>
      </c>
      <c r="C72" s="69" t="s">
        <v>70</v>
      </c>
      <c r="D72" s="69" t="s">
        <v>191</v>
      </c>
      <c r="E72" s="69" t="s">
        <v>238</v>
      </c>
      <c r="F72" s="69" t="s">
        <v>240</v>
      </c>
      <c r="G72" s="69" t="s">
        <v>24</v>
      </c>
      <c r="H72" s="69" t="s">
        <v>68</v>
      </c>
      <c r="I72" s="69" t="s">
        <v>37</v>
      </c>
      <c r="J72" s="21" t="s">
        <v>241</v>
      </c>
      <c r="K72" s="116">
        <f t="shared" si="4"/>
        <v>80</v>
      </c>
      <c r="L72" s="116">
        <f t="shared" si="4"/>
        <v>80</v>
      </c>
      <c r="M72" s="116">
        <f t="shared" si="4"/>
        <v>80</v>
      </c>
      <c r="N72" s="85"/>
      <c r="O72" s="58"/>
      <c r="P72" s="58"/>
      <c r="Q72" s="58"/>
      <c r="R72" s="58"/>
      <c r="S72" s="58"/>
      <c r="T72" s="57"/>
      <c r="U72" s="57"/>
      <c r="V72" s="57"/>
      <c r="W72" s="57"/>
      <c r="X72" s="58"/>
      <c r="Y72" s="58"/>
      <c r="Z72" s="59"/>
      <c r="AA72" s="59"/>
      <c r="AB72" s="59"/>
      <c r="AC72" s="59"/>
      <c r="AD72" s="59"/>
      <c r="AE72" s="59"/>
      <c r="AF72" s="59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</row>
    <row r="73" spans="1:47" s="60" customFormat="1" ht="33" customHeight="1" x14ac:dyDescent="0.2">
      <c r="A73" s="68">
        <v>32</v>
      </c>
      <c r="B73" s="69" t="s">
        <v>84</v>
      </c>
      <c r="C73" s="69" t="s">
        <v>70</v>
      </c>
      <c r="D73" s="69" t="s">
        <v>191</v>
      </c>
      <c r="E73" s="69" t="s">
        <v>238</v>
      </c>
      <c r="F73" s="69" t="s">
        <v>239</v>
      </c>
      <c r="G73" s="69" t="s">
        <v>24</v>
      </c>
      <c r="H73" s="69" t="s">
        <v>68</v>
      </c>
      <c r="I73" s="69" t="s">
        <v>37</v>
      </c>
      <c r="J73" s="21" t="s">
        <v>184</v>
      </c>
      <c r="K73" s="116">
        <v>80</v>
      </c>
      <c r="L73" s="116">
        <v>80</v>
      </c>
      <c r="M73" s="116">
        <v>80</v>
      </c>
      <c r="N73" s="85"/>
      <c r="O73" s="58"/>
      <c r="P73" s="58"/>
      <c r="Q73" s="58"/>
      <c r="R73" s="58"/>
      <c r="S73" s="58"/>
      <c r="T73" s="57"/>
      <c r="U73" s="57"/>
      <c r="V73" s="57"/>
      <c r="W73" s="57"/>
      <c r="X73" s="58"/>
      <c r="Y73" s="58"/>
      <c r="Z73" s="59"/>
      <c r="AA73" s="59"/>
      <c r="AB73" s="59"/>
      <c r="AC73" s="59"/>
      <c r="AD73" s="59"/>
      <c r="AE73" s="59"/>
      <c r="AF73" s="59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</row>
    <row r="74" spans="1:47" s="60" customFormat="1" ht="25.5" x14ac:dyDescent="0.2">
      <c r="A74" s="68">
        <v>33</v>
      </c>
      <c r="B74" s="133" t="s">
        <v>84</v>
      </c>
      <c r="C74" s="133" t="s">
        <v>70</v>
      </c>
      <c r="D74" s="133" t="s">
        <v>296</v>
      </c>
      <c r="E74" s="133" t="s">
        <v>23</v>
      </c>
      <c r="F74" s="133" t="s">
        <v>67</v>
      </c>
      <c r="G74" s="133" t="s">
        <v>6</v>
      </c>
      <c r="H74" s="133" t="s">
        <v>68</v>
      </c>
      <c r="I74" s="133" t="s">
        <v>323</v>
      </c>
      <c r="J74" s="21" t="s">
        <v>372</v>
      </c>
      <c r="K74" s="116">
        <f>K77</f>
        <v>58.142429999999997</v>
      </c>
      <c r="L74" s="116">
        <f>L77</f>
        <v>0</v>
      </c>
      <c r="M74" s="116">
        <f>M77</f>
        <v>0</v>
      </c>
      <c r="N74" s="85"/>
      <c r="O74" s="58"/>
      <c r="P74" s="58"/>
      <c r="Q74" s="58"/>
      <c r="R74" s="58"/>
      <c r="S74" s="58"/>
      <c r="T74" s="57"/>
      <c r="U74" s="57"/>
      <c r="V74" s="57"/>
      <c r="W74" s="57"/>
      <c r="X74" s="58"/>
      <c r="Y74" s="58"/>
      <c r="Z74" s="59"/>
      <c r="AA74" s="59"/>
      <c r="AB74" s="59"/>
      <c r="AC74" s="59"/>
      <c r="AD74" s="59"/>
      <c r="AE74" s="59"/>
      <c r="AF74" s="59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</row>
    <row r="75" spans="1:47" s="60" customFormat="1" x14ac:dyDescent="0.2">
      <c r="A75" s="68">
        <v>34</v>
      </c>
      <c r="B75" s="133" t="s">
        <v>84</v>
      </c>
      <c r="C75" s="133" t="s">
        <v>70</v>
      </c>
      <c r="D75" s="133" t="s">
        <v>296</v>
      </c>
      <c r="E75" s="133" t="s">
        <v>23</v>
      </c>
      <c r="F75" s="133" t="s">
        <v>67</v>
      </c>
      <c r="G75" s="133" t="s">
        <v>6</v>
      </c>
      <c r="H75" s="133" t="s">
        <v>68</v>
      </c>
      <c r="I75" s="133" t="s">
        <v>323</v>
      </c>
      <c r="J75" s="21" t="s">
        <v>373</v>
      </c>
      <c r="K75" s="116">
        <f>K76</f>
        <v>58.142429999999997</v>
      </c>
      <c r="L75" s="116">
        <v>0</v>
      </c>
      <c r="M75" s="116">
        <v>0</v>
      </c>
      <c r="N75" s="85"/>
      <c r="O75" s="58"/>
      <c r="P75" s="58"/>
      <c r="Q75" s="58"/>
      <c r="R75" s="58"/>
      <c r="S75" s="58"/>
      <c r="T75" s="57"/>
      <c r="U75" s="57"/>
      <c r="V75" s="57"/>
      <c r="W75" s="57"/>
      <c r="X75" s="58"/>
      <c r="Y75" s="58"/>
      <c r="Z75" s="59"/>
      <c r="AA75" s="59"/>
      <c r="AB75" s="59"/>
      <c r="AC75" s="59"/>
      <c r="AD75" s="59"/>
      <c r="AE75" s="59"/>
      <c r="AF75" s="59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</row>
    <row r="76" spans="1:47" s="60" customFormat="1" x14ac:dyDescent="0.2">
      <c r="A76" s="68">
        <v>35</v>
      </c>
      <c r="B76" s="133" t="s">
        <v>84</v>
      </c>
      <c r="C76" s="133" t="s">
        <v>70</v>
      </c>
      <c r="D76" s="133" t="s">
        <v>296</v>
      </c>
      <c r="E76" s="133" t="s">
        <v>23</v>
      </c>
      <c r="F76" s="133" t="s">
        <v>374</v>
      </c>
      <c r="G76" s="133" t="s">
        <v>6</v>
      </c>
      <c r="H76" s="133" t="s">
        <v>68</v>
      </c>
      <c r="I76" s="133" t="s">
        <v>323</v>
      </c>
      <c r="J76" s="21" t="s">
        <v>375</v>
      </c>
      <c r="K76" s="116">
        <f>K77</f>
        <v>58.142429999999997</v>
      </c>
      <c r="L76" s="116">
        <v>0</v>
      </c>
      <c r="M76" s="116">
        <v>0</v>
      </c>
      <c r="N76" s="85"/>
      <c r="O76" s="58"/>
      <c r="P76" s="58"/>
      <c r="Q76" s="58"/>
      <c r="R76" s="58"/>
      <c r="S76" s="58"/>
      <c r="T76" s="57"/>
      <c r="U76" s="57"/>
      <c r="V76" s="57"/>
      <c r="W76" s="57"/>
      <c r="X76" s="58"/>
      <c r="Y76" s="58"/>
      <c r="Z76" s="59"/>
      <c r="AA76" s="59"/>
      <c r="AB76" s="59"/>
      <c r="AC76" s="59"/>
      <c r="AD76" s="59"/>
      <c r="AE76" s="59"/>
      <c r="AF76" s="59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</row>
    <row r="77" spans="1:47" s="60" customFormat="1" ht="18" customHeight="1" x14ac:dyDescent="0.2">
      <c r="A77" s="68">
        <v>36</v>
      </c>
      <c r="B77" s="133" t="s">
        <v>84</v>
      </c>
      <c r="C77" s="133" t="s">
        <v>70</v>
      </c>
      <c r="D77" s="133" t="s">
        <v>296</v>
      </c>
      <c r="E77" s="133" t="s">
        <v>23</v>
      </c>
      <c r="F77" s="133" t="s">
        <v>376</v>
      </c>
      <c r="G77" s="133" t="s">
        <v>24</v>
      </c>
      <c r="H77" s="133" t="s">
        <v>68</v>
      </c>
      <c r="I77" s="133" t="s">
        <v>323</v>
      </c>
      <c r="J77" s="21" t="s">
        <v>392</v>
      </c>
      <c r="K77" s="116">
        <v>58.142429999999997</v>
      </c>
      <c r="L77" s="116">
        <v>0</v>
      </c>
      <c r="M77" s="116">
        <v>0</v>
      </c>
      <c r="N77" s="85"/>
      <c r="O77" s="58"/>
      <c r="P77" s="58"/>
      <c r="Q77" s="58"/>
      <c r="R77" s="58"/>
      <c r="S77" s="58"/>
      <c r="T77" s="57"/>
      <c r="U77" s="57"/>
      <c r="V77" s="57"/>
      <c r="W77" s="57"/>
      <c r="X77" s="58"/>
      <c r="Y77" s="58"/>
      <c r="Z77" s="59"/>
      <c r="AA77" s="59"/>
      <c r="AB77" s="59"/>
      <c r="AC77" s="59"/>
      <c r="AD77" s="59"/>
      <c r="AE77" s="59"/>
      <c r="AF77" s="59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</row>
    <row r="78" spans="1:47" s="60" customFormat="1" ht="27" customHeight="1" x14ac:dyDescent="0.2">
      <c r="A78" s="68">
        <v>37</v>
      </c>
      <c r="B78" s="133" t="s">
        <v>84</v>
      </c>
      <c r="C78" s="133" t="s">
        <v>70</v>
      </c>
      <c r="D78" s="133" t="s">
        <v>242</v>
      </c>
      <c r="E78" s="133" t="s">
        <v>23</v>
      </c>
      <c r="F78" s="133" t="s">
        <v>67</v>
      </c>
      <c r="G78" s="133" t="s">
        <v>23</v>
      </c>
      <c r="H78" s="133" t="s">
        <v>68</v>
      </c>
      <c r="I78" s="133" t="s">
        <v>306</v>
      </c>
      <c r="J78" s="21" t="s">
        <v>382</v>
      </c>
      <c r="K78" s="116">
        <f>K79</f>
        <v>4.5</v>
      </c>
      <c r="L78" s="116">
        <f t="shared" ref="L78:M78" si="5">L79</f>
        <v>0</v>
      </c>
      <c r="M78" s="116">
        <f t="shared" si="5"/>
        <v>0</v>
      </c>
      <c r="N78" s="85"/>
      <c r="O78" s="58"/>
      <c r="P78" s="58"/>
      <c r="Q78" s="58"/>
      <c r="R78" s="58"/>
      <c r="S78" s="58"/>
      <c r="T78" s="57"/>
      <c r="U78" s="57"/>
      <c r="V78" s="57"/>
      <c r="W78" s="57"/>
      <c r="X78" s="58"/>
      <c r="Y78" s="58"/>
      <c r="Z78" s="59"/>
      <c r="AA78" s="59"/>
      <c r="AB78" s="59"/>
      <c r="AC78" s="59"/>
      <c r="AD78" s="59"/>
      <c r="AE78" s="59"/>
      <c r="AF78" s="59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</row>
    <row r="79" spans="1:47" s="60" customFormat="1" ht="45" customHeight="1" x14ac:dyDescent="0.2">
      <c r="A79" s="68">
        <v>38</v>
      </c>
      <c r="B79" s="133" t="s">
        <v>84</v>
      </c>
      <c r="C79" s="133" t="s">
        <v>70</v>
      </c>
      <c r="D79" s="133" t="s">
        <v>242</v>
      </c>
      <c r="E79" s="133" t="s">
        <v>23</v>
      </c>
      <c r="F79" s="133" t="s">
        <v>73</v>
      </c>
      <c r="G79" s="133" t="s">
        <v>23</v>
      </c>
      <c r="H79" s="133" t="s">
        <v>68</v>
      </c>
      <c r="I79" s="133" t="s">
        <v>306</v>
      </c>
      <c r="J79" s="21" t="s">
        <v>383</v>
      </c>
      <c r="K79" s="116">
        <v>4.5</v>
      </c>
      <c r="L79" s="116">
        <v>0</v>
      </c>
      <c r="M79" s="116">
        <v>0</v>
      </c>
      <c r="N79" s="85"/>
      <c r="O79" s="58"/>
      <c r="P79" s="58"/>
      <c r="Q79" s="58"/>
      <c r="R79" s="58"/>
      <c r="S79" s="58"/>
      <c r="T79" s="57"/>
      <c r="U79" s="57"/>
      <c r="V79" s="57"/>
      <c r="W79" s="57"/>
      <c r="X79" s="58"/>
      <c r="Y79" s="58"/>
      <c r="Z79" s="59"/>
      <c r="AA79" s="59"/>
      <c r="AB79" s="59"/>
      <c r="AC79" s="59"/>
      <c r="AD79" s="59"/>
      <c r="AE79" s="59"/>
      <c r="AF79" s="59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</row>
    <row r="80" spans="1:47" x14ac:dyDescent="0.2">
      <c r="A80" s="68">
        <v>39</v>
      </c>
      <c r="B80" s="97" t="s">
        <v>84</v>
      </c>
      <c r="C80" s="131" t="s">
        <v>70</v>
      </c>
      <c r="D80" s="97" t="s">
        <v>310</v>
      </c>
      <c r="E80" s="97" t="s">
        <v>6</v>
      </c>
      <c r="F80" s="97" t="s">
        <v>67</v>
      </c>
      <c r="G80" s="97" t="s">
        <v>6</v>
      </c>
      <c r="H80" s="97" t="s">
        <v>68</v>
      </c>
      <c r="I80" s="98" t="s">
        <v>67</v>
      </c>
      <c r="J80" s="99" t="s">
        <v>311</v>
      </c>
      <c r="K80" s="134">
        <f>K81</f>
        <v>0.4</v>
      </c>
      <c r="L80" s="134">
        <f t="shared" ref="L80:M80" si="6">L81</f>
        <v>0</v>
      </c>
      <c r="M80" s="134">
        <f t="shared" si="6"/>
        <v>0</v>
      </c>
      <c r="N80" s="132"/>
    </row>
    <row r="81" spans="1:47" x14ac:dyDescent="0.2">
      <c r="A81" s="68">
        <v>40</v>
      </c>
      <c r="B81" s="97" t="s">
        <v>84</v>
      </c>
      <c r="C81" s="131" t="s">
        <v>70</v>
      </c>
      <c r="D81" s="97" t="s">
        <v>310</v>
      </c>
      <c r="E81" s="97" t="s">
        <v>369</v>
      </c>
      <c r="F81" s="97" t="s">
        <v>67</v>
      </c>
      <c r="G81" s="97" t="s">
        <v>6</v>
      </c>
      <c r="H81" s="97" t="s">
        <v>68</v>
      </c>
      <c r="I81" s="98" t="s">
        <v>192</v>
      </c>
      <c r="J81" s="99" t="s">
        <v>370</v>
      </c>
      <c r="K81" s="134">
        <f>K82</f>
        <v>0.4</v>
      </c>
      <c r="L81" s="134">
        <v>0</v>
      </c>
      <c r="M81" s="134">
        <v>0</v>
      </c>
      <c r="N81" s="132"/>
    </row>
    <row r="82" spans="1:47" ht="35.25" customHeight="1" x14ac:dyDescent="0.2">
      <c r="A82" s="68">
        <v>41</v>
      </c>
      <c r="B82" s="97" t="s">
        <v>84</v>
      </c>
      <c r="C82" s="131" t="s">
        <v>70</v>
      </c>
      <c r="D82" s="97" t="s">
        <v>310</v>
      </c>
      <c r="E82" s="97" t="s">
        <v>369</v>
      </c>
      <c r="F82" s="97" t="s">
        <v>74</v>
      </c>
      <c r="G82" s="97" t="s">
        <v>24</v>
      </c>
      <c r="H82" s="97" t="s">
        <v>68</v>
      </c>
      <c r="I82" s="98" t="s">
        <v>192</v>
      </c>
      <c r="J82" s="99" t="s">
        <v>371</v>
      </c>
      <c r="K82" s="134">
        <v>0.4</v>
      </c>
      <c r="L82" s="134">
        <v>0</v>
      </c>
      <c r="M82" s="134">
        <v>0</v>
      </c>
      <c r="N82" s="132"/>
    </row>
    <row r="83" spans="1:47" s="76" customFormat="1" ht="18.600000000000001" customHeight="1" x14ac:dyDescent="0.2">
      <c r="A83" s="68">
        <v>42</v>
      </c>
      <c r="B83" s="72" t="s">
        <v>84</v>
      </c>
      <c r="C83" s="100" t="s">
        <v>81</v>
      </c>
      <c r="D83" s="100" t="s">
        <v>6</v>
      </c>
      <c r="E83" s="100" t="s">
        <v>6</v>
      </c>
      <c r="F83" s="100" t="s">
        <v>67</v>
      </c>
      <c r="G83" s="100" t="s">
        <v>6</v>
      </c>
      <c r="H83" s="100" t="s">
        <v>68</v>
      </c>
      <c r="I83" s="101" t="s">
        <v>67</v>
      </c>
      <c r="J83" s="102" t="s">
        <v>82</v>
      </c>
      <c r="K83" s="114">
        <f>K84+K106</f>
        <v>21511.928950000005</v>
      </c>
      <c r="L83" s="114">
        <f>L84</f>
        <v>15998.789000000001</v>
      </c>
      <c r="M83" s="114">
        <f>M84</f>
        <v>15963.888999999999</v>
      </c>
      <c r="N83" s="83"/>
      <c r="O83" s="74"/>
      <c r="P83" s="74"/>
      <c r="Q83" s="74"/>
      <c r="R83" s="74"/>
      <c r="S83" s="74"/>
      <c r="T83" s="73"/>
      <c r="U83" s="73"/>
      <c r="V83" s="73"/>
      <c r="W83" s="73"/>
      <c r="X83" s="74"/>
      <c r="Y83" s="74"/>
      <c r="Z83" s="75"/>
      <c r="AA83" s="75"/>
      <c r="AB83" s="75"/>
      <c r="AC83" s="75"/>
      <c r="AD83" s="75"/>
      <c r="AE83" s="75"/>
      <c r="AF83" s="75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</row>
    <row r="84" spans="1:47" s="60" customFormat="1" ht="37.15" customHeight="1" x14ac:dyDescent="0.2">
      <c r="A84" s="68">
        <v>43</v>
      </c>
      <c r="B84" s="69" t="s">
        <v>84</v>
      </c>
      <c r="C84" s="97" t="s">
        <v>81</v>
      </c>
      <c r="D84" s="97" t="s">
        <v>23</v>
      </c>
      <c r="E84" s="97" t="s">
        <v>6</v>
      </c>
      <c r="F84" s="97" t="s">
        <v>67</v>
      </c>
      <c r="G84" s="97" t="s">
        <v>6</v>
      </c>
      <c r="H84" s="97" t="s">
        <v>68</v>
      </c>
      <c r="I84" s="98" t="s">
        <v>67</v>
      </c>
      <c r="J84" s="99" t="s">
        <v>83</v>
      </c>
      <c r="K84" s="116">
        <f>K85+K88+K91+K96</f>
        <v>21502.398330000004</v>
      </c>
      <c r="L84" s="116">
        <f>L87+L91+L96</f>
        <v>15998.789000000001</v>
      </c>
      <c r="M84" s="116">
        <f>M87+M91+M96</f>
        <v>15963.888999999999</v>
      </c>
      <c r="N84" s="85"/>
      <c r="O84" s="58"/>
      <c r="P84" s="58"/>
      <c r="Q84" s="58"/>
      <c r="R84" s="58"/>
      <c r="S84" s="58"/>
      <c r="T84" s="57"/>
      <c r="U84" s="57"/>
      <c r="V84" s="57"/>
      <c r="W84" s="57"/>
      <c r="X84" s="58"/>
      <c r="Y84" s="58"/>
      <c r="Z84" s="59"/>
      <c r="AA84" s="59"/>
      <c r="AB84" s="59"/>
      <c r="AC84" s="59"/>
      <c r="AD84" s="59"/>
      <c r="AE84" s="59"/>
      <c r="AF84" s="59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</row>
    <row r="85" spans="1:47" s="60" customFormat="1" ht="18" customHeight="1" x14ac:dyDescent="0.2">
      <c r="A85" s="68">
        <v>44</v>
      </c>
      <c r="B85" s="69" t="s">
        <v>84</v>
      </c>
      <c r="C85" s="97" t="s">
        <v>81</v>
      </c>
      <c r="D85" s="97" t="s">
        <v>23</v>
      </c>
      <c r="E85" s="97" t="s">
        <v>24</v>
      </c>
      <c r="F85" s="97" t="s">
        <v>67</v>
      </c>
      <c r="G85" s="97" t="s">
        <v>6</v>
      </c>
      <c r="H85" s="97" t="s">
        <v>68</v>
      </c>
      <c r="I85" s="98" t="s">
        <v>192</v>
      </c>
      <c r="J85" s="99" t="s">
        <v>257</v>
      </c>
      <c r="K85" s="116">
        <f t="shared" ref="K85:M86" si="7">K86</f>
        <v>5041.5</v>
      </c>
      <c r="L85" s="116">
        <f t="shared" si="7"/>
        <v>5041.5</v>
      </c>
      <c r="M85" s="116">
        <f t="shared" si="7"/>
        <v>5041.5</v>
      </c>
      <c r="N85" s="85"/>
      <c r="O85" s="58"/>
      <c r="P85" s="58"/>
      <c r="Q85" s="58"/>
      <c r="R85" s="58"/>
      <c r="S85" s="58"/>
      <c r="T85" s="57"/>
      <c r="U85" s="57"/>
      <c r="V85" s="57"/>
      <c r="W85" s="57"/>
      <c r="X85" s="58"/>
      <c r="Y85" s="58"/>
      <c r="Z85" s="59"/>
      <c r="AA85" s="59"/>
      <c r="AB85" s="59"/>
      <c r="AC85" s="59"/>
      <c r="AD85" s="59"/>
      <c r="AE85" s="59"/>
      <c r="AF85" s="59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</row>
    <row r="86" spans="1:47" s="60" customFormat="1" x14ac:dyDescent="0.2">
      <c r="A86" s="68">
        <v>45</v>
      </c>
      <c r="B86" s="69" t="s">
        <v>84</v>
      </c>
      <c r="C86" s="97" t="s">
        <v>81</v>
      </c>
      <c r="D86" s="97" t="s">
        <v>23</v>
      </c>
      <c r="E86" s="97" t="s">
        <v>242</v>
      </c>
      <c r="F86" s="97" t="s">
        <v>85</v>
      </c>
      <c r="G86" s="97" t="s">
        <v>6</v>
      </c>
      <c r="H86" s="97" t="s">
        <v>68</v>
      </c>
      <c r="I86" s="98" t="s">
        <v>192</v>
      </c>
      <c r="J86" s="70" t="s">
        <v>168</v>
      </c>
      <c r="K86" s="116">
        <f t="shared" si="7"/>
        <v>5041.5</v>
      </c>
      <c r="L86" s="116">
        <f t="shared" si="7"/>
        <v>5041.5</v>
      </c>
      <c r="M86" s="116">
        <f t="shared" si="7"/>
        <v>5041.5</v>
      </c>
      <c r="N86" s="85"/>
      <c r="O86" s="58"/>
      <c r="P86" s="58"/>
      <c r="Q86" s="58"/>
      <c r="R86" s="58"/>
      <c r="S86" s="58"/>
      <c r="T86" s="57"/>
      <c r="U86" s="57"/>
      <c r="V86" s="57"/>
      <c r="W86" s="57"/>
      <c r="X86" s="58"/>
      <c r="Y86" s="58"/>
      <c r="Z86" s="59"/>
      <c r="AA86" s="59"/>
      <c r="AB86" s="59"/>
      <c r="AC86" s="59"/>
      <c r="AD86" s="59"/>
      <c r="AE86" s="59"/>
      <c r="AF86" s="59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</row>
    <row r="87" spans="1:47" s="60" customFormat="1" ht="33.6" customHeight="1" x14ac:dyDescent="0.2">
      <c r="A87" s="68">
        <v>46</v>
      </c>
      <c r="B87" s="69" t="s">
        <v>84</v>
      </c>
      <c r="C87" s="97" t="s">
        <v>81</v>
      </c>
      <c r="D87" s="97" t="s">
        <v>23</v>
      </c>
      <c r="E87" s="97" t="s">
        <v>242</v>
      </c>
      <c r="F87" s="97" t="s">
        <v>85</v>
      </c>
      <c r="G87" s="97" t="s">
        <v>24</v>
      </c>
      <c r="H87" s="97" t="s">
        <v>68</v>
      </c>
      <c r="I87" s="98" t="s">
        <v>192</v>
      </c>
      <c r="J87" s="141" t="s">
        <v>206</v>
      </c>
      <c r="K87" s="116">
        <v>5041.5</v>
      </c>
      <c r="L87" s="116">
        <v>5041.5</v>
      </c>
      <c r="M87" s="116">
        <v>5041.5</v>
      </c>
      <c r="N87" s="85"/>
      <c r="O87" s="57"/>
      <c r="P87" s="57"/>
      <c r="Q87" s="57"/>
      <c r="R87" s="57"/>
      <c r="S87" s="57"/>
      <c r="T87" s="57"/>
      <c r="U87" s="57"/>
      <c r="V87" s="57"/>
      <c r="W87" s="57"/>
      <c r="X87" s="58"/>
      <c r="Y87" s="58"/>
      <c r="Z87" s="59"/>
      <c r="AA87" s="59"/>
      <c r="AB87" s="59"/>
      <c r="AC87" s="59"/>
      <c r="AD87" s="59"/>
      <c r="AE87" s="59"/>
      <c r="AF87" s="59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</row>
    <row r="88" spans="1:47" s="60" customFormat="1" ht="20.45" customHeight="1" x14ac:dyDescent="0.2">
      <c r="A88" s="68">
        <v>47</v>
      </c>
      <c r="B88" s="69" t="s">
        <v>84</v>
      </c>
      <c r="C88" s="97" t="s">
        <v>81</v>
      </c>
      <c r="D88" s="97" t="s">
        <v>23</v>
      </c>
      <c r="E88" s="97" t="s">
        <v>351</v>
      </c>
      <c r="F88" s="97" t="s">
        <v>86</v>
      </c>
      <c r="G88" s="97" t="s">
        <v>6</v>
      </c>
      <c r="H88" s="97" t="s">
        <v>68</v>
      </c>
      <c r="I88" s="98" t="s">
        <v>192</v>
      </c>
      <c r="J88" s="140" t="s">
        <v>349</v>
      </c>
      <c r="K88" s="116">
        <f>K89</f>
        <v>1624.7</v>
      </c>
      <c r="L88" s="116">
        <f t="shared" ref="L88:M89" si="8">L89</f>
        <v>0</v>
      </c>
      <c r="M88" s="116">
        <f t="shared" si="8"/>
        <v>0</v>
      </c>
      <c r="N88" s="85"/>
      <c r="O88" s="57"/>
      <c r="P88" s="57"/>
      <c r="Q88" s="57"/>
      <c r="R88" s="57"/>
      <c r="S88" s="57"/>
      <c r="T88" s="57"/>
      <c r="U88" s="57"/>
      <c r="V88" s="57"/>
      <c r="W88" s="57"/>
      <c r="X88" s="58"/>
      <c r="Y88" s="58"/>
      <c r="Z88" s="59"/>
      <c r="AA88" s="59"/>
      <c r="AB88" s="59"/>
      <c r="AC88" s="59"/>
      <c r="AD88" s="59"/>
      <c r="AE88" s="59"/>
      <c r="AF88" s="59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</row>
    <row r="89" spans="1:47" s="60" customFormat="1" ht="22.9" customHeight="1" x14ac:dyDescent="0.2">
      <c r="A89" s="68">
        <v>48</v>
      </c>
      <c r="B89" s="69" t="s">
        <v>84</v>
      </c>
      <c r="C89" s="97" t="s">
        <v>81</v>
      </c>
      <c r="D89" s="97" t="s">
        <v>23</v>
      </c>
      <c r="E89" s="97" t="s">
        <v>351</v>
      </c>
      <c r="F89" s="97" t="s">
        <v>86</v>
      </c>
      <c r="G89" s="97" t="s">
        <v>24</v>
      </c>
      <c r="H89" s="97" t="s">
        <v>68</v>
      </c>
      <c r="I89" s="98" t="s">
        <v>192</v>
      </c>
      <c r="J89" s="140" t="s">
        <v>350</v>
      </c>
      <c r="K89" s="116">
        <f>K90</f>
        <v>1624.7</v>
      </c>
      <c r="L89" s="116">
        <f t="shared" si="8"/>
        <v>0</v>
      </c>
      <c r="M89" s="116">
        <f t="shared" si="8"/>
        <v>0</v>
      </c>
      <c r="N89" s="85"/>
      <c r="O89" s="57"/>
      <c r="P89" s="57"/>
      <c r="Q89" s="57"/>
      <c r="R89" s="57"/>
      <c r="S89" s="57"/>
      <c r="T89" s="57"/>
      <c r="U89" s="57"/>
      <c r="V89" s="57"/>
      <c r="W89" s="57"/>
      <c r="X89" s="58"/>
      <c r="Y89" s="58"/>
      <c r="Z89" s="59"/>
      <c r="AA89" s="59"/>
      <c r="AB89" s="59"/>
      <c r="AC89" s="59"/>
      <c r="AD89" s="59"/>
      <c r="AE89" s="59"/>
      <c r="AF89" s="59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</row>
    <row r="90" spans="1:47" s="60" customFormat="1" ht="55.15" customHeight="1" x14ac:dyDescent="0.2">
      <c r="A90" s="68">
        <v>49</v>
      </c>
      <c r="B90" s="69" t="s">
        <v>84</v>
      </c>
      <c r="C90" s="97" t="s">
        <v>81</v>
      </c>
      <c r="D90" s="97" t="s">
        <v>23</v>
      </c>
      <c r="E90" s="97" t="s">
        <v>351</v>
      </c>
      <c r="F90" s="97" t="s">
        <v>86</v>
      </c>
      <c r="G90" s="97" t="s">
        <v>24</v>
      </c>
      <c r="H90" s="97" t="s">
        <v>352</v>
      </c>
      <c r="I90" s="98" t="s">
        <v>192</v>
      </c>
      <c r="J90" s="140" t="s">
        <v>346</v>
      </c>
      <c r="K90" s="116">
        <v>1624.7</v>
      </c>
      <c r="L90" s="116">
        <v>0</v>
      </c>
      <c r="M90" s="116">
        <v>0</v>
      </c>
      <c r="N90" s="85"/>
      <c r="O90" s="57"/>
      <c r="P90" s="57"/>
      <c r="Q90" s="57"/>
      <c r="R90" s="57"/>
      <c r="S90" s="57"/>
      <c r="T90" s="57"/>
      <c r="U90" s="57"/>
      <c r="V90" s="57"/>
      <c r="W90" s="57"/>
      <c r="X90" s="58"/>
      <c r="Y90" s="58"/>
      <c r="Z90" s="59"/>
      <c r="AA90" s="59"/>
      <c r="AB90" s="59"/>
      <c r="AC90" s="59"/>
      <c r="AD90" s="59"/>
      <c r="AE90" s="59"/>
      <c r="AF90" s="59"/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</row>
    <row r="91" spans="1:47" s="60" customFormat="1" ht="18.75" customHeight="1" x14ac:dyDescent="0.2">
      <c r="A91" s="68">
        <v>50</v>
      </c>
      <c r="B91" s="69" t="s">
        <v>84</v>
      </c>
      <c r="C91" s="97" t="s">
        <v>81</v>
      </c>
      <c r="D91" s="97" t="s">
        <v>23</v>
      </c>
      <c r="E91" s="97" t="s">
        <v>76</v>
      </c>
      <c r="F91" s="97" t="s">
        <v>67</v>
      </c>
      <c r="G91" s="97" t="s">
        <v>6</v>
      </c>
      <c r="H91" s="97" t="s">
        <v>68</v>
      </c>
      <c r="I91" s="104" t="s">
        <v>192</v>
      </c>
      <c r="J91" s="105" t="s">
        <v>243</v>
      </c>
      <c r="K91" s="116">
        <f>K92+K94</f>
        <v>249.05999999999997</v>
      </c>
      <c r="L91" s="116">
        <f>L92+L94</f>
        <v>271.59999999999997</v>
      </c>
      <c r="M91" s="116">
        <f>M92+M94</f>
        <v>285.7</v>
      </c>
      <c r="N91" s="85"/>
      <c r="O91" s="57"/>
      <c r="P91" s="57"/>
      <c r="Q91" s="57"/>
      <c r="R91" s="57"/>
      <c r="S91" s="57"/>
      <c r="T91" s="57"/>
      <c r="U91" s="57"/>
      <c r="V91" s="57"/>
      <c r="W91" s="57"/>
      <c r="X91" s="58"/>
      <c r="Y91" s="58"/>
      <c r="Z91" s="59"/>
      <c r="AA91" s="59"/>
      <c r="AB91" s="59"/>
      <c r="AC91" s="59"/>
      <c r="AD91" s="59"/>
      <c r="AE91" s="59"/>
      <c r="AF91" s="59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</row>
    <row r="92" spans="1:47" s="60" customFormat="1" ht="28.9" customHeight="1" x14ac:dyDescent="0.2">
      <c r="A92" s="68">
        <v>51</v>
      </c>
      <c r="B92" s="69" t="s">
        <v>84</v>
      </c>
      <c r="C92" s="97" t="s">
        <v>81</v>
      </c>
      <c r="D92" s="97" t="s">
        <v>23</v>
      </c>
      <c r="E92" s="97" t="s">
        <v>76</v>
      </c>
      <c r="F92" s="97" t="s">
        <v>114</v>
      </c>
      <c r="G92" s="97" t="s">
        <v>6</v>
      </c>
      <c r="H92" s="97" t="s">
        <v>68</v>
      </c>
      <c r="I92" s="104" t="s">
        <v>192</v>
      </c>
      <c r="J92" s="105" t="s">
        <v>151</v>
      </c>
      <c r="K92" s="116">
        <f>K93</f>
        <v>4.16</v>
      </c>
      <c r="L92" s="116">
        <f>L93</f>
        <v>3.7</v>
      </c>
      <c r="M92" s="116">
        <f>M93</f>
        <v>3.7</v>
      </c>
      <c r="N92" s="85"/>
      <c r="O92" s="57"/>
      <c r="P92" s="57"/>
      <c r="Q92" s="57"/>
      <c r="R92" s="57"/>
      <c r="S92" s="57"/>
      <c r="T92" s="57"/>
      <c r="U92" s="57"/>
      <c r="V92" s="57"/>
      <c r="W92" s="57"/>
      <c r="X92" s="58"/>
      <c r="Y92" s="58"/>
      <c r="Z92" s="59"/>
      <c r="AA92" s="59"/>
      <c r="AB92" s="59"/>
      <c r="AC92" s="59"/>
      <c r="AD92" s="59"/>
      <c r="AE92" s="59"/>
      <c r="AF92" s="59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</row>
    <row r="93" spans="1:47" s="60" customFormat="1" ht="28.9" customHeight="1" x14ac:dyDescent="0.2">
      <c r="A93" s="68">
        <v>52</v>
      </c>
      <c r="B93" s="69" t="s">
        <v>84</v>
      </c>
      <c r="C93" s="97" t="s">
        <v>81</v>
      </c>
      <c r="D93" s="97" t="s">
        <v>23</v>
      </c>
      <c r="E93" s="97" t="s">
        <v>76</v>
      </c>
      <c r="F93" s="97" t="s">
        <v>114</v>
      </c>
      <c r="G93" s="97" t="s">
        <v>24</v>
      </c>
      <c r="H93" s="97" t="s">
        <v>68</v>
      </c>
      <c r="I93" s="104" t="s">
        <v>192</v>
      </c>
      <c r="J93" s="99" t="s">
        <v>244</v>
      </c>
      <c r="K93" s="116">
        <v>4.16</v>
      </c>
      <c r="L93" s="116">
        <v>3.7</v>
      </c>
      <c r="M93" s="116">
        <v>3.7</v>
      </c>
      <c r="N93" s="85"/>
      <c r="O93" s="58"/>
      <c r="P93" s="58"/>
      <c r="Q93" s="58"/>
      <c r="R93" s="58"/>
      <c r="S93" s="58"/>
      <c r="T93" s="57"/>
      <c r="U93" s="57"/>
      <c r="V93" s="57"/>
      <c r="W93" s="57"/>
      <c r="X93" s="58"/>
      <c r="Y93" s="58"/>
      <c r="Z93" s="59"/>
      <c r="AA93" s="59"/>
      <c r="AB93" s="59"/>
      <c r="AC93" s="59"/>
      <c r="AD93" s="59"/>
      <c r="AE93" s="59"/>
      <c r="AF93" s="59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57"/>
    </row>
    <row r="94" spans="1:47" s="60" customFormat="1" ht="42.6" customHeight="1" x14ac:dyDescent="0.2">
      <c r="A94" s="68">
        <v>53</v>
      </c>
      <c r="B94" s="69" t="s">
        <v>84</v>
      </c>
      <c r="C94" s="97" t="s">
        <v>81</v>
      </c>
      <c r="D94" s="97" t="s">
        <v>23</v>
      </c>
      <c r="E94" s="97" t="s">
        <v>148</v>
      </c>
      <c r="F94" s="97" t="s">
        <v>149</v>
      </c>
      <c r="G94" s="97" t="s">
        <v>6</v>
      </c>
      <c r="H94" s="97" t="s">
        <v>68</v>
      </c>
      <c r="I94" s="104" t="s">
        <v>192</v>
      </c>
      <c r="J94" s="71" t="s">
        <v>255</v>
      </c>
      <c r="K94" s="116">
        <f>K95</f>
        <v>244.89999999999998</v>
      </c>
      <c r="L94" s="116">
        <f>L95</f>
        <v>267.89999999999998</v>
      </c>
      <c r="M94" s="116">
        <f>M95</f>
        <v>282</v>
      </c>
      <c r="N94" s="85"/>
      <c r="O94" s="58"/>
      <c r="P94" s="58"/>
      <c r="Q94" s="58"/>
      <c r="R94" s="58"/>
      <c r="S94" s="58"/>
      <c r="T94" s="57"/>
      <c r="U94" s="57"/>
      <c r="V94" s="57"/>
      <c r="W94" s="57"/>
      <c r="X94" s="58"/>
      <c r="Y94" s="58"/>
      <c r="Z94" s="59"/>
      <c r="AA94" s="59"/>
      <c r="AB94" s="59"/>
      <c r="AC94" s="59"/>
      <c r="AD94" s="59"/>
      <c r="AE94" s="59"/>
      <c r="AF94" s="59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7"/>
    </row>
    <row r="95" spans="1:47" s="60" customFormat="1" ht="38.25" customHeight="1" x14ac:dyDescent="0.2">
      <c r="A95" s="68">
        <v>54</v>
      </c>
      <c r="B95" s="69" t="s">
        <v>84</v>
      </c>
      <c r="C95" s="97" t="s">
        <v>81</v>
      </c>
      <c r="D95" s="97" t="s">
        <v>23</v>
      </c>
      <c r="E95" s="97" t="s">
        <v>148</v>
      </c>
      <c r="F95" s="97" t="s">
        <v>149</v>
      </c>
      <c r="G95" s="97" t="s">
        <v>24</v>
      </c>
      <c r="H95" s="97" t="s">
        <v>68</v>
      </c>
      <c r="I95" s="104" t="s">
        <v>192</v>
      </c>
      <c r="J95" s="142" t="s">
        <v>256</v>
      </c>
      <c r="K95" s="116">
        <f>229.2+14+1.7</f>
        <v>244.89999999999998</v>
      </c>
      <c r="L95" s="116">
        <f>252.7+15.2</f>
        <v>267.89999999999998</v>
      </c>
      <c r="M95" s="116">
        <v>282</v>
      </c>
      <c r="N95" s="85"/>
      <c r="O95" s="57"/>
      <c r="P95" s="57"/>
      <c r="Q95" s="57"/>
      <c r="R95" s="57"/>
      <c r="S95" s="57"/>
      <c r="T95" s="57"/>
      <c r="U95" s="57"/>
      <c r="V95" s="57"/>
      <c r="W95" s="57"/>
      <c r="X95" s="58"/>
      <c r="Y95" s="58"/>
      <c r="Z95" s="59"/>
      <c r="AA95" s="59"/>
      <c r="AB95" s="59"/>
      <c r="AC95" s="59"/>
      <c r="AD95" s="59"/>
      <c r="AE95" s="59"/>
      <c r="AF95" s="59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7"/>
    </row>
    <row r="96" spans="1:47" s="60" customFormat="1" x14ac:dyDescent="0.2">
      <c r="A96" s="68">
        <v>55</v>
      </c>
      <c r="B96" s="69" t="s">
        <v>84</v>
      </c>
      <c r="C96" s="97" t="s">
        <v>81</v>
      </c>
      <c r="D96" s="97" t="s">
        <v>23</v>
      </c>
      <c r="E96" s="97" t="s">
        <v>77</v>
      </c>
      <c r="F96" s="97" t="s">
        <v>67</v>
      </c>
      <c r="G96" s="97" t="s">
        <v>6</v>
      </c>
      <c r="H96" s="97" t="s">
        <v>68</v>
      </c>
      <c r="I96" s="104" t="s">
        <v>192</v>
      </c>
      <c r="J96" s="105" t="s">
        <v>34</v>
      </c>
      <c r="K96" s="116">
        <f t="shared" ref="K96:M96" si="9">K97</f>
        <v>14587.138330000002</v>
      </c>
      <c r="L96" s="116">
        <f t="shared" si="9"/>
        <v>10685.689</v>
      </c>
      <c r="M96" s="116">
        <f t="shared" si="9"/>
        <v>10636.689</v>
      </c>
      <c r="N96" s="85"/>
      <c r="O96" s="57"/>
      <c r="P96" s="57"/>
      <c r="Q96" s="57"/>
      <c r="R96" s="57"/>
      <c r="S96" s="57"/>
      <c r="T96" s="57"/>
      <c r="U96" s="57"/>
      <c r="V96" s="57"/>
      <c r="W96" s="57"/>
      <c r="X96" s="58"/>
      <c r="Y96" s="58"/>
      <c r="Z96" s="59"/>
      <c r="AA96" s="59"/>
      <c r="AB96" s="59"/>
      <c r="AC96" s="59"/>
      <c r="AD96" s="59"/>
      <c r="AE96" s="59"/>
      <c r="AF96" s="59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</row>
    <row r="97" spans="1:47" s="60" customFormat="1" x14ac:dyDescent="0.2">
      <c r="A97" s="68">
        <v>56</v>
      </c>
      <c r="B97" s="69" t="s">
        <v>84</v>
      </c>
      <c r="C97" s="103" t="s">
        <v>81</v>
      </c>
      <c r="D97" s="103" t="s">
        <v>23</v>
      </c>
      <c r="E97" s="103" t="s">
        <v>150</v>
      </c>
      <c r="F97" s="103" t="s">
        <v>86</v>
      </c>
      <c r="G97" s="103" t="s">
        <v>6</v>
      </c>
      <c r="H97" s="103" t="s">
        <v>68</v>
      </c>
      <c r="I97" s="104" t="s">
        <v>192</v>
      </c>
      <c r="J97" s="99" t="s">
        <v>320</v>
      </c>
      <c r="K97" s="116">
        <f>K99+K100+K101+K102+K103+K104</f>
        <v>14587.138330000002</v>
      </c>
      <c r="L97" s="116">
        <f t="shared" ref="L97:M97" si="10">L99+L100+L102+L103</f>
        <v>10685.689</v>
      </c>
      <c r="M97" s="116">
        <f t="shared" si="10"/>
        <v>10636.689</v>
      </c>
      <c r="N97" s="85"/>
      <c r="O97" s="57"/>
      <c r="P97" s="57"/>
      <c r="Q97" s="57"/>
      <c r="R97" s="57"/>
      <c r="S97" s="57"/>
      <c r="T97" s="57"/>
      <c r="U97" s="57"/>
      <c r="V97" s="57"/>
      <c r="W97" s="57"/>
      <c r="X97" s="58"/>
      <c r="Y97" s="58"/>
      <c r="Z97" s="59"/>
      <c r="AA97" s="59"/>
      <c r="AB97" s="59"/>
      <c r="AC97" s="59"/>
      <c r="AD97" s="59"/>
      <c r="AE97" s="59"/>
      <c r="AF97" s="59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</row>
    <row r="98" spans="1:47" s="60" customFormat="1" hidden="1" x14ac:dyDescent="0.2">
      <c r="A98" s="68"/>
      <c r="B98" s="69"/>
      <c r="C98" s="103"/>
      <c r="D98" s="103"/>
      <c r="E98" s="103"/>
      <c r="F98" s="103"/>
      <c r="G98" s="103"/>
      <c r="H98" s="103"/>
      <c r="I98" s="104"/>
      <c r="J98" s="127"/>
      <c r="K98" s="116"/>
      <c r="L98" s="116"/>
      <c r="M98" s="116"/>
      <c r="N98" s="85"/>
      <c r="O98" s="57"/>
      <c r="P98" s="57"/>
      <c r="Q98" s="57"/>
      <c r="R98" s="57"/>
      <c r="S98" s="57"/>
      <c r="T98" s="57"/>
      <c r="U98" s="57"/>
      <c r="V98" s="57"/>
      <c r="W98" s="57"/>
      <c r="X98" s="58"/>
      <c r="Y98" s="58"/>
      <c r="Z98" s="59"/>
      <c r="AA98" s="59"/>
      <c r="AB98" s="59"/>
      <c r="AC98" s="59"/>
      <c r="AD98" s="59"/>
      <c r="AE98" s="59"/>
      <c r="AF98" s="59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57"/>
    </row>
    <row r="99" spans="1:47" s="60" customFormat="1" ht="38.25" x14ac:dyDescent="0.2">
      <c r="A99" s="68">
        <v>57</v>
      </c>
      <c r="B99" s="69" t="s">
        <v>84</v>
      </c>
      <c r="C99" s="97" t="s">
        <v>81</v>
      </c>
      <c r="D99" s="97" t="s">
        <v>23</v>
      </c>
      <c r="E99" s="103" t="s">
        <v>150</v>
      </c>
      <c r="F99" s="103" t="s">
        <v>86</v>
      </c>
      <c r="G99" s="97" t="s">
        <v>24</v>
      </c>
      <c r="H99" s="97" t="s">
        <v>414</v>
      </c>
      <c r="I99" s="104" t="s">
        <v>192</v>
      </c>
      <c r="J99" s="32" t="s">
        <v>207</v>
      </c>
      <c r="K99" s="116">
        <f>12505.065-652.17</f>
        <v>11852.895</v>
      </c>
      <c r="L99" s="116">
        <v>10586.189</v>
      </c>
      <c r="M99" s="116">
        <v>10537.189</v>
      </c>
      <c r="N99" s="85"/>
      <c r="O99" s="57"/>
      <c r="P99" s="57"/>
      <c r="Q99" s="57"/>
      <c r="R99" s="57"/>
      <c r="S99" s="57"/>
      <c r="T99" s="57"/>
      <c r="U99" s="57"/>
      <c r="V99" s="57"/>
      <c r="W99" s="57"/>
      <c r="X99" s="58"/>
      <c r="Y99" s="58"/>
      <c r="Z99" s="59"/>
      <c r="AA99" s="59"/>
      <c r="AB99" s="59"/>
      <c r="AC99" s="59"/>
      <c r="AD99" s="59"/>
      <c r="AE99" s="59"/>
      <c r="AF99" s="59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57"/>
    </row>
    <row r="100" spans="1:47" s="60" customFormat="1" ht="27.75" customHeight="1" x14ac:dyDescent="0.2">
      <c r="A100" s="68">
        <v>58</v>
      </c>
      <c r="B100" s="69" t="s">
        <v>84</v>
      </c>
      <c r="C100" s="97" t="s">
        <v>81</v>
      </c>
      <c r="D100" s="97" t="s">
        <v>23</v>
      </c>
      <c r="E100" s="103" t="s">
        <v>150</v>
      </c>
      <c r="F100" s="103" t="s">
        <v>86</v>
      </c>
      <c r="G100" s="97" t="s">
        <v>24</v>
      </c>
      <c r="H100" s="97" t="s">
        <v>353</v>
      </c>
      <c r="I100" s="104" t="s">
        <v>192</v>
      </c>
      <c r="J100" s="126" t="s">
        <v>345</v>
      </c>
      <c r="K100" s="116">
        <v>99.5</v>
      </c>
      <c r="L100" s="116">
        <v>99.5</v>
      </c>
      <c r="M100" s="116">
        <v>99.5</v>
      </c>
      <c r="N100" s="85"/>
      <c r="O100" s="57"/>
      <c r="P100" s="57"/>
      <c r="Q100" s="57"/>
      <c r="R100" s="57"/>
      <c r="S100" s="57"/>
      <c r="T100" s="57"/>
      <c r="U100" s="57"/>
      <c r="V100" s="57"/>
      <c r="W100" s="57"/>
      <c r="X100" s="58"/>
      <c r="Y100" s="58"/>
      <c r="Z100" s="59"/>
      <c r="AA100" s="59"/>
      <c r="AB100" s="59"/>
      <c r="AC100" s="59"/>
      <c r="AD100" s="59"/>
      <c r="AE100" s="59"/>
      <c r="AF100" s="59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</row>
    <row r="101" spans="1:47" s="130" customFormat="1" ht="30" customHeight="1" x14ac:dyDescent="0.2">
      <c r="A101" s="68">
        <v>59</v>
      </c>
      <c r="B101" s="128" t="s">
        <v>84</v>
      </c>
      <c r="C101" s="128" t="s">
        <v>81</v>
      </c>
      <c r="D101" s="128" t="s">
        <v>23</v>
      </c>
      <c r="E101" s="128" t="s">
        <v>150</v>
      </c>
      <c r="F101" s="128" t="s">
        <v>86</v>
      </c>
      <c r="G101" s="128" t="s">
        <v>24</v>
      </c>
      <c r="H101" s="128" t="s">
        <v>380</v>
      </c>
      <c r="I101" s="128" t="s">
        <v>192</v>
      </c>
      <c r="J101" s="99" t="s">
        <v>381</v>
      </c>
      <c r="K101" s="134">
        <v>5.5</v>
      </c>
      <c r="L101" s="134">
        <v>0</v>
      </c>
      <c r="M101" s="134">
        <v>0</v>
      </c>
      <c r="N101" s="129"/>
    </row>
    <row r="102" spans="1:47" s="130" customFormat="1" ht="40.5" customHeight="1" x14ac:dyDescent="0.2">
      <c r="A102" s="68">
        <v>60</v>
      </c>
      <c r="B102" s="128" t="s">
        <v>84</v>
      </c>
      <c r="C102" s="128" t="s">
        <v>81</v>
      </c>
      <c r="D102" s="128" t="s">
        <v>23</v>
      </c>
      <c r="E102" s="128" t="s">
        <v>150</v>
      </c>
      <c r="F102" s="128" t="s">
        <v>86</v>
      </c>
      <c r="G102" s="128" t="s">
        <v>24</v>
      </c>
      <c r="H102" s="128" t="s">
        <v>354</v>
      </c>
      <c r="I102" s="128" t="s">
        <v>192</v>
      </c>
      <c r="J102" s="99" t="s">
        <v>347</v>
      </c>
      <c r="K102" s="134">
        <f>1237.74+55.3</f>
        <v>1293.04</v>
      </c>
      <c r="L102" s="134">
        <v>0</v>
      </c>
      <c r="M102" s="134">
        <v>0</v>
      </c>
      <c r="N102" s="129"/>
    </row>
    <row r="103" spans="1:47" s="60" customFormat="1" ht="51" customHeight="1" x14ac:dyDescent="0.2">
      <c r="A103" s="68">
        <v>61</v>
      </c>
      <c r="B103" s="128" t="s">
        <v>84</v>
      </c>
      <c r="C103" s="128" t="s">
        <v>81</v>
      </c>
      <c r="D103" s="128" t="s">
        <v>23</v>
      </c>
      <c r="E103" s="128" t="s">
        <v>150</v>
      </c>
      <c r="F103" s="128" t="s">
        <v>86</v>
      </c>
      <c r="G103" s="128" t="s">
        <v>24</v>
      </c>
      <c r="H103" s="128" t="s">
        <v>355</v>
      </c>
      <c r="I103" s="128" t="s">
        <v>192</v>
      </c>
      <c r="J103" s="126" t="s">
        <v>348</v>
      </c>
      <c r="K103" s="116">
        <v>417.87</v>
      </c>
      <c r="L103" s="116">
        <v>0</v>
      </c>
      <c r="M103" s="116">
        <v>0</v>
      </c>
      <c r="N103" s="85"/>
      <c r="O103" s="57"/>
      <c r="P103" s="57"/>
      <c r="Q103" s="57"/>
      <c r="R103" s="57"/>
      <c r="S103" s="57"/>
      <c r="T103" s="57"/>
      <c r="U103" s="57"/>
      <c r="V103" s="57"/>
      <c r="W103" s="57"/>
      <c r="X103" s="58"/>
      <c r="Y103" s="58"/>
      <c r="Z103" s="59"/>
      <c r="AA103" s="59"/>
      <c r="AB103" s="59"/>
      <c r="AC103" s="59"/>
      <c r="AD103" s="59"/>
      <c r="AE103" s="59"/>
      <c r="AF103" s="59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57"/>
    </row>
    <row r="104" spans="1:47" s="60" customFormat="1" ht="42.75" customHeight="1" x14ac:dyDescent="0.2">
      <c r="A104" s="329">
        <v>62</v>
      </c>
      <c r="B104" s="330" t="s">
        <v>84</v>
      </c>
      <c r="C104" s="330" t="s">
        <v>81</v>
      </c>
      <c r="D104" s="330" t="s">
        <v>23</v>
      </c>
      <c r="E104" s="330" t="s">
        <v>150</v>
      </c>
      <c r="F104" s="330" t="s">
        <v>86</v>
      </c>
      <c r="G104" s="330" t="s">
        <v>24</v>
      </c>
      <c r="H104" s="330" t="s">
        <v>413</v>
      </c>
      <c r="I104" s="331" t="s">
        <v>192</v>
      </c>
      <c r="J104" s="332" t="s">
        <v>398</v>
      </c>
      <c r="K104" s="134">
        <v>918.33333000000005</v>
      </c>
      <c r="L104" s="134">
        <v>0</v>
      </c>
      <c r="M104" s="134">
        <v>0</v>
      </c>
      <c r="N104" s="85"/>
      <c r="O104" s="57"/>
      <c r="P104" s="57"/>
      <c r="Q104" s="57"/>
      <c r="R104" s="57"/>
      <c r="S104" s="57"/>
      <c r="T104" s="57"/>
      <c r="U104" s="57"/>
      <c r="V104" s="57"/>
      <c r="W104" s="57"/>
      <c r="X104" s="58"/>
      <c r="Y104" s="58"/>
      <c r="Z104" s="59"/>
      <c r="AA104" s="59"/>
      <c r="AB104" s="59"/>
      <c r="AC104" s="59"/>
      <c r="AD104" s="59"/>
      <c r="AE104" s="59"/>
      <c r="AF104" s="59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57"/>
    </row>
    <row r="105" spans="1:47" s="130" customFormat="1" ht="70.900000000000006" customHeight="1" x14ac:dyDescent="0.2">
      <c r="A105" s="68">
        <v>63</v>
      </c>
      <c r="B105" s="97" t="s">
        <v>84</v>
      </c>
      <c r="C105" s="97" t="s">
        <v>81</v>
      </c>
      <c r="D105" s="97" t="s">
        <v>377</v>
      </c>
      <c r="E105" s="97" t="s">
        <v>6</v>
      </c>
      <c r="F105" s="97" t="s">
        <v>67</v>
      </c>
      <c r="G105" s="97" t="s">
        <v>24</v>
      </c>
      <c r="H105" s="97" t="s">
        <v>68</v>
      </c>
      <c r="I105" s="98" t="s">
        <v>192</v>
      </c>
      <c r="J105" s="99" t="s">
        <v>378</v>
      </c>
      <c r="K105" s="134">
        <f>K106</f>
        <v>9.5306200000000008</v>
      </c>
      <c r="L105" s="134">
        <f t="shared" ref="L105:M105" si="11">L106</f>
        <v>0</v>
      </c>
      <c r="M105" s="134">
        <f t="shared" si="11"/>
        <v>0</v>
      </c>
      <c r="N105" s="144"/>
    </row>
    <row r="106" spans="1:47" s="135" customFormat="1" ht="58.5" customHeight="1" x14ac:dyDescent="0.2">
      <c r="A106" s="68">
        <v>64</v>
      </c>
      <c r="B106" s="97" t="s">
        <v>84</v>
      </c>
      <c r="C106" s="97" t="s">
        <v>81</v>
      </c>
      <c r="D106" s="97" t="s">
        <v>377</v>
      </c>
      <c r="E106" s="97" t="s">
        <v>379</v>
      </c>
      <c r="F106" s="97" t="s">
        <v>72</v>
      </c>
      <c r="G106" s="97" t="s">
        <v>24</v>
      </c>
      <c r="H106" s="97" t="s">
        <v>68</v>
      </c>
      <c r="I106" s="98" t="s">
        <v>192</v>
      </c>
      <c r="J106" s="99" t="s">
        <v>365</v>
      </c>
      <c r="K106" s="134">
        <v>9.5306200000000008</v>
      </c>
      <c r="L106" s="134">
        <v>0</v>
      </c>
      <c r="M106" s="134">
        <v>0</v>
      </c>
      <c r="N106" s="143"/>
    </row>
    <row r="107" spans="1:47" s="76" customFormat="1" ht="17.25" customHeight="1" x14ac:dyDescent="0.2">
      <c r="A107" s="68">
        <v>65</v>
      </c>
      <c r="B107" s="72"/>
      <c r="C107" s="106"/>
      <c r="D107" s="106"/>
      <c r="E107" s="106"/>
      <c r="F107" s="106"/>
      <c r="G107" s="106"/>
      <c r="H107" s="106"/>
      <c r="I107" s="107"/>
      <c r="J107" s="108" t="s">
        <v>87</v>
      </c>
      <c r="K107" s="117">
        <f>K22+K83</f>
        <v>22936.671380000007</v>
      </c>
      <c r="L107" s="117">
        <f>L22+L83</f>
        <v>17427.589</v>
      </c>
      <c r="M107" s="117">
        <f>M22+M83</f>
        <v>17550.688999999998</v>
      </c>
      <c r="N107" s="86"/>
      <c r="O107" s="73"/>
      <c r="P107" s="73"/>
      <c r="Q107" s="73"/>
      <c r="R107" s="73"/>
      <c r="S107" s="73"/>
      <c r="T107" s="73"/>
      <c r="U107" s="73"/>
      <c r="V107" s="73"/>
      <c r="W107" s="73"/>
      <c r="X107" s="74"/>
      <c r="Y107" s="74"/>
      <c r="Z107" s="75"/>
      <c r="AA107" s="75"/>
      <c r="AB107" s="75"/>
      <c r="AC107" s="75"/>
      <c r="AD107" s="75"/>
      <c r="AE107" s="75"/>
      <c r="AF107" s="75"/>
      <c r="AG107" s="73"/>
      <c r="AH107" s="73"/>
      <c r="AI107" s="73"/>
      <c r="AJ107" s="73"/>
      <c r="AK107" s="73"/>
      <c r="AL107" s="73"/>
      <c r="AM107" s="73"/>
      <c r="AN107" s="73"/>
      <c r="AO107" s="73"/>
      <c r="AP107" s="73"/>
      <c r="AQ107" s="73"/>
      <c r="AR107" s="73"/>
      <c r="AS107" s="73"/>
      <c r="AT107" s="73"/>
      <c r="AU107" s="73"/>
    </row>
  </sheetData>
  <mergeCells count="20">
    <mergeCell ref="A16:M16"/>
    <mergeCell ref="A18:A20"/>
    <mergeCell ref="B18:I18"/>
    <mergeCell ref="J18:J20"/>
    <mergeCell ref="K18:K20"/>
    <mergeCell ref="L18:L20"/>
    <mergeCell ref="M18:M20"/>
    <mergeCell ref="B19:B20"/>
    <mergeCell ref="C19:G19"/>
    <mergeCell ref="H19:I19"/>
    <mergeCell ref="J1:M1"/>
    <mergeCell ref="J3:M3"/>
    <mergeCell ref="J4:M4"/>
    <mergeCell ref="J5:M5"/>
    <mergeCell ref="J6:M6"/>
    <mergeCell ref="J8:M8"/>
    <mergeCell ref="J9:M9"/>
    <mergeCell ref="J10:M10"/>
    <mergeCell ref="J11:M11"/>
    <mergeCell ref="J12:M12"/>
  </mergeCells>
  <pageMargins left="0.31496062992125984" right="0.31496062992125984" top="0.35433070866141736" bottom="0.35433070866141736" header="0.31496062992125984" footer="0.31496062992125984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view="pageBreakPreview" topLeftCell="A22" zoomScale="80" zoomScaleSheetLayoutView="80" workbookViewId="0">
      <selection activeCell="G22" sqref="G1:G1048576"/>
    </sheetView>
  </sheetViews>
  <sheetFormatPr defaultColWidth="9.140625" defaultRowHeight="15" x14ac:dyDescent="0.25"/>
  <cols>
    <col min="1" max="1" width="9.140625" style="26"/>
    <col min="2" max="2" width="59.140625" style="26" customWidth="1"/>
    <col min="3" max="3" width="9.140625" style="26"/>
    <col min="4" max="6" width="15.7109375" style="26" customWidth="1"/>
    <col min="7" max="16384" width="9.140625" style="26"/>
  </cols>
  <sheetData>
    <row r="1" spans="1:6" x14ac:dyDescent="0.25">
      <c r="C1" s="344" t="s">
        <v>407</v>
      </c>
      <c r="D1" s="344"/>
      <c r="E1" s="344"/>
      <c r="F1" s="344"/>
    </row>
    <row r="2" spans="1:6" x14ac:dyDescent="0.25">
      <c r="C2" s="151"/>
      <c r="D2" s="151"/>
      <c r="E2" s="151"/>
      <c r="F2" s="61" t="s">
        <v>400</v>
      </c>
    </row>
    <row r="3" spans="1:6" ht="15" customHeight="1" x14ac:dyDescent="0.25">
      <c r="C3" s="346" t="s">
        <v>402</v>
      </c>
      <c r="D3" s="346"/>
      <c r="E3" s="346"/>
      <c r="F3" s="346"/>
    </row>
    <row r="4" spans="1:6" ht="29.25" customHeight="1" x14ac:dyDescent="0.25">
      <c r="C4" s="346" t="s">
        <v>415</v>
      </c>
      <c r="D4" s="346"/>
      <c r="E4" s="346"/>
      <c r="F4" s="346"/>
    </row>
    <row r="5" spans="1:6" x14ac:dyDescent="0.25">
      <c r="C5" s="346" t="s">
        <v>401</v>
      </c>
      <c r="D5" s="346"/>
      <c r="E5" s="346"/>
      <c r="F5" s="346"/>
    </row>
    <row r="6" spans="1:6" x14ac:dyDescent="0.25">
      <c r="C6" s="346" t="s">
        <v>416</v>
      </c>
      <c r="D6" s="346"/>
      <c r="E6" s="346"/>
      <c r="F6" s="346"/>
    </row>
    <row r="7" spans="1:6" x14ac:dyDescent="0.25">
      <c r="C7" s="152"/>
      <c r="D7" s="152"/>
      <c r="E7" s="152"/>
      <c r="F7" s="152"/>
    </row>
    <row r="8" spans="1:6" x14ac:dyDescent="0.25">
      <c r="C8" s="344" t="s">
        <v>407</v>
      </c>
      <c r="D8" s="344"/>
      <c r="E8" s="344"/>
      <c r="F8" s="344"/>
    </row>
    <row r="9" spans="1:6" x14ac:dyDescent="0.25">
      <c r="C9" s="345" t="s">
        <v>403</v>
      </c>
      <c r="D9" s="345"/>
      <c r="E9" s="345"/>
      <c r="F9" s="345"/>
    </row>
    <row r="10" spans="1:6" x14ac:dyDescent="0.25">
      <c r="C10" s="346" t="s">
        <v>404</v>
      </c>
      <c r="D10" s="346"/>
      <c r="E10" s="346"/>
      <c r="F10" s="346"/>
    </row>
    <row r="11" spans="1:6" x14ac:dyDescent="0.25">
      <c r="C11" s="346" t="s">
        <v>401</v>
      </c>
      <c r="D11" s="346"/>
      <c r="E11" s="346"/>
      <c r="F11" s="346"/>
    </row>
    <row r="12" spans="1:6" x14ac:dyDescent="0.25">
      <c r="C12" s="347" t="s">
        <v>405</v>
      </c>
      <c r="D12" s="347"/>
      <c r="E12" s="347"/>
      <c r="F12" s="347"/>
    </row>
    <row r="13" spans="1:6" x14ac:dyDescent="0.25">
      <c r="B13" s="6"/>
      <c r="C13" s="7"/>
      <c r="D13" s="7"/>
      <c r="E13" s="7"/>
      <c r="F13" s="7"/>
    </row>
    <row r="14" spans="1:6" ht="26.25" customHeight="1" x14ac:dyDescent="0.25">
      <c r="A14" s="366" t="s">
        <v>335</v>
      </c>
      <c r="B14" s="366"/>
      <c r="C14" s="366"/>
      <c r="D14" s="366"/>
      <c r="E14" s="366"/>
      <c r="F14" s="366"/>
    </row>
    <row r="15" spans="1:6" ht="15.75" customHeight="1" x14ac:dyDescent="0.25">
      <c r="A15" s="56"/>
      <c r="B15" s="56"/>
      <c r="C15" s="56"/>
      <c r="D15" s="56"/>
      <c r="E15" s="56"/>
      <c r="F15" s="56"/>
    </row>
    <row r="16" spans="1:6" x14ac:dyDescent="0.25">
      <c r="B16" s="3"/>
      <c r="C16" s="5"/>
      <c r="D16" s="5"/>
      <c r="E16" s="5"/>
      <c r="F16" s="5" t="s">
        <v>55</v>
      </c>
    </row>
    <row r="17" spans="1:6" ht="25.5" x14ac:dyDescent="0.25">
      <c r="A17" s="8" t="s">
        <v>21</v>
      </c>
      <c r="B17" s="9" t="s">
        <v>179</v>
      </c>
      <c r="C17" s="47" t="s">
        <v>111</v>
      </c>
      <c r="D17" s="9" t="s">
        <v>261</v>
      </c>
      <c r="E17" s="9" t="s">
        <v>324</v>
      </c>
      <c r="F17" s="9" t="s">
        <v>329</v>
      </c>
    </row>
    <row r="18" spans="1:6" x14ac:dyDescent="0.25">
      <c r="A18" s="8">
        <v>1</v>
      </c>
      <c r="B18" s="9">
        <v>2</v>
      </c>
      <c r="C18" s="10">
        <v>3</v>
      </c>
      <c r="D18" s="9">
        <v>4</v>
      </c>
      <c r="E18" s="10">
        <v>5</v>
      </c>
      <c r="F18" s="9">
        <v>6</v>
      </c>
    </row>
    <row r="19" spans="1:6" ht="24.95" customHeight="1" x14ac:dyDescent="0.25">
      <c r="A19" s="8">
        <v>1</v>
      </c>
      <c r="B19" s="11" t="s">
        <v>28</v>
      </c>
      <c r="C19" s="12" t="s">
        <v>99</v>
      </c>
      <c r="D19" s="322">
        <f>D20+D21+D22+D23+D24</f>
        <v>12527.45758</v>
      </c>
      <c r="E19" s="322">
        <f t="shared" ref="E19:F19" si="0">E20+E21+E22+E23+E24</f>
        <v>10370.108</v>
      </c>
      <c r="F19" s="322">
        <f t="shared" si="0"/>
        <v>10047.245999999999</v>
      </c>
    </row>
    <row r="20" spans="1:6" ht="32.25" customHeight="1" x14ac:dyDescent="0.25">
      <c r="A20" s="8">
        <v>2</v>
      </c>
      <c r="B20" s="13" t="s">
        <v>12</v>
      </c>
      <c r="C20" s="14" t="s">
        <v>101</v>
      </c>
      <c r="D20" s="166">
        <v>2586.18788</v>
      </c>
      <c r="E20" s="166">
        <v>1581.6479999999999</v>
      </c>
      <c r="F20" s="166">
        <v>1581.6479999999999</v>
      </c>
    </row>
    <row r="21" spans="1:6" ht="51.75" customHeight="1" x14ac:dyDescent="0.25">
      <c r="A21" s="8">
        <v>3</v>
      </c>
      <c r="B21" s="13" t="s">
        <v>13</v>
      </c>
      <c r="C21" s="15" t="s">
        <v>100</v>
      </c>
      <c r="D21" s="167">
        <f>'Приложение 4'!G26</f>
        <v>8495.3877000000011</v>
      </c>
      <c r="E21" s="167">
        <v>8310.7000000000007</v>
      </c>
      <c r="F21" s="167">
        <v>7987.8379999999997</v>
      </c>
    </row>
    <row r="22" spans="1:6" ht="44.25" customHeight="1" x14ac:dyDescent="0.25">
      <c r="A22" s="8">
        <v>4</v>
      </c>
      <c r="B22" s="13" t="s">
        <v>14</v>
      </c>
      <c r="C22" s="15" t="s">
        <v>102</v>
      </c>
      <c r="D22" s="167">
        <f>487.336+47.83</f>
        <v>535.16600000000005</v>
      </c>
      <c r="E22" s="167">
        <v>464.06</v>
      </c>
      <c r="F22" s="167">
        <v>464.06</v>
      </c>
    </row>
    <row r="23" spans="1:6" ht="24.95" customHeight="1" x14ac:dyDescent="0.25">
      <c r="A23" s="8">
        <v>5</v>
      </c>
      <c r="B23" s="13" t="s">
        <v>16</v>
      </c>
      <c r="C23" s="15" t="s">
        <v>103</v>
      </c>
      <c r="D23" s="116">
        <v>0</v>
      </c>
      <c r="E23" s="116">
        <v>10</v>
      </c>
      <c r="F23" s="116">
        <v>10</v>
      </c>
    </row>
    <row r="24" spans="1:6" ht="24.95" customHeight="1" x14ac:dyDescent="0.25">
      <c r="A24" s="8">
        <v>6</v>
      </c>
      <c r="B24" s="13" t="s">
        <v>49</v>
      </c>
      <c r="C24" s="15" t="s">
        <v>104</v>
      </c>
      <c r="D24" s="167">
        <f>'Приложение 4'!G51</f>
        <v>910.71600000000001</v>
      </c>
      <c r="E24" s="167">
        <v>3.7</v>
      </c>
      <c r="F24" s="167">
        <v>3.7</v>
      </c>
    </row>
    <row r="25" spans="1:6" ht="24.95" customHeight="1" x14ac:dyDescent="0.25">
      <c r="A25" s="8">
        <v>7</v>
      </c>
      <c r="B25" s="11" t="s">
        <v>52</v>
      </c>
      <c r="C25" s="12" t="s">
        <v>105</v>
      </c>
      <c r="D25" s="322">
        <f>D26</f>
        <v>244.90000000000003</v>
      </c>
      <c r="E25" s="322">
        <f>E26</f>
        <v>267.89999999999998</v>
      </c>
      <c r="F25" s="322">
        <v>282</v>
      </c>
    </row>
    <row r="26" spans="1:6" ht="24.95" customHeight="1" x14ac:dyDescent="0.25">
      <c r="A26" s="8">
        <v>8</v>
      </c>
      <c r="B26" s="13" t="s">
        <v>53</v>
      </c>
      <c r="C26" s="15" t="s">
        <v>106</v>
      </c>
      <c r="D26" s="162">
        <f>244.9+22.094-22.094</f>
        <v>244.90000000000003</v>
      </c>
      <c r="E26" s="323">
        <f>252.7+15.2</f>
        <v>267.89999999999998</v>
      </c>
      <c r="F26" s="323">
        <v>0</v>
      </c>
    </row>
    <row r="27" spans="1:6" ht="35.25" customHeight="1" x14ac:dyDescent="0.25">
      <c r="A27" s="8">
        <v>9</v>
      </c>
      <c r="B27" s="16" t="s">
        <v>32</v>
      </c>
      <c r="C27" s="17" t="s">
        <v>93</v>
      </c>
      <c r="D27" s="324">
        <f>D28</f>
        <v>1716.01566</v>
      </c>
      <c r="E27" s="324">
        <f>E28</f>
        <v>172.04300000000001</v>
      </c>
      <c r="F27" s="324">
        <f>F28</f>
        <v>172.04300000000001</v>
      </c>
    </row>
    <row r="28" spans="1:6" ht="35.25" customHeight="1" x14ac:dyDescent="0.25">
      <c r="A28" s="8">
        <v>10</v>
      </c>
      <c r="B28" s="18" t="s">
        <v>254</v>
      </c>
      <c r="C28" s="14" t="s">
        <v>94</v>
      </c>
      <c r="D28" s="162">
        <f>'Приложение 4'!G75</f>
        <v>1716.01566</v>
      </c>
      <c r="E28" s="162">
        <v>172.04300000000001</v>
      </c>
      <c r="F28" s="162">
        <v>172.04300000000001</v>
      </c>
    </row>
    <row r="29" spans="1:6" ht="24.95" customHeight="1" x14ac:dyDescent="0.25">
      <c r="A29" s="8">
        <v>11</v>
      </c>
      <c r="B29" s="11" t="s">
        <v>2</v>
      </c>
      <c r="C29" s="12" t="s">
        <v>95</v>
      </c>
      <c r="D29" s="322">
        <f>D30</f>
        <v>2673.0929999999998</v>
      </c>
      <c r="E29" s="322">
        <f t="shared" ref="E29:F29" si="1">E30</f>
        <v>782.39800000000002</v>
      </c>
      <c r="F29" s="322">
        <f t="shared" si="1"/>
        <v>782.39800000000002</v>
      </c>
    </row>
    <row r="30" spans="1:6" s="27" customFormat="1" ht="24.95" customHeight="1" x14ac:dyDescent="0.25">
      <c r="A30" s="8">
        <v>12</v>
      </c>
      <c r="B30" s="19" t="s">
        <v>51</v>
      </c>
      <c r="C30" s="20" t="s">
        <v>96</v>
      </c>
      <c r="D30" s="162">
        <v>2673.0929999999998</v>
      </c>
      <c r="E30" s="162">
        <v>782.39800000000002</v>
      </c>
      <c r="F30" s="162">
        <v>782.39800000000002</v>
      </c>
    </row>
    <row r="31" spans="1:6" s="124" customFormat="1" ht="24.95" customHeight="1" x14ac:dyDescent="0.25">
      <c r="A31" s="8">
        <v>13</v>
      </c>
      <c r="B31" s="11" t="s">
        <v>31</v>
      </c>
      <c r="C31" s="119" t="s">
        <v>97</v>
      </c>
      <c r="D31" s="322">
        <f>D32+D33</f>
        <v>987.61206000000004</v>
      </c>
      <c r="E31" s="322">
        <f t="shared" ref="E31:F31" si="2">E32+E33</f>
        <v>820.48500000000001</v>
      </c>
      <c r="F31" s="322">
        <f t="shared" si="2"/>
        <v>820.48500000000001</v>
      </c>
    </row>
    <row r="32" spans="1:6" ht="24.95" customHeight="1" x14ac:dyDescent="0.25">
      <c r="A32" s="8">
        <v>14</v>
      </c>
      <c r="B32" s="13" t="s">
        <v>219</v>
      </c>
      <c r="C32" s="15" t="s">
        <v>220</v>
      </c>
      <c r="D32" s="167">
        <v>185.13863000000001</v>
      </c>
      <c r="E32" s="167">
        <v>155.285</v>
      </c>
      <c r="F32" s="167">
        <v>155.285</v>
      </c>
    </row>
    <row r="33" spans="1:6" ht="24.95" customHeight="1" x14ac:dyDescent="0.25">
      <c r="A33" s="8">
        <v>15</v>
      </c>
      <c r="B33" s="4" t="s">
        <v>33</v>
      </c>
      <c r="C33" s="15" t="s">
        <v>98</v>
      </c>
      <c r="D33" s="167">
        <f>'Приложение 4'!G115</f>
        <v>802.47343000000001</v>
      </c>
      <c r="E33" s="167">
        <v>665.2</v>
      </c>
      <c r="F33" s="167">
        <v>665.2</v>
      </c>
    </row>
    <row r="34" spans="1:6" ht="24.95" customHeight="1" x14ac:dyDescent="0.25">
      <c r="A34" s="8">
        <v>16</v>
      </c>
      <c r="B34" s="11" t="s">
        <v>17</v>
      </c>
      <c r="C34" s="12" t="s">
        <v>91</v>
      </c>
      <c r="D34" s="322">
        <f>D35</f>
        <v>5246.0739999999996</v>
      </c>
      <c r="E34" s="322">
        <f t="shared" ref="E34:F34" si="3">E35</f>
        <v>4391.6440000000002</v>
      </c>
      <c r="F34" s="322">
        <f t="shared" si="3"/>
        <v>4391.6440000000002</v>
      </c>
    </row>
    <row r="35" spans="1:6" ht="24.95" customHeight="1" x14ac:dyDescent="0.25">
      <c r="A35" s="8">
        <v>17</v>
      </c>
      <c r="B35" s="13" t="s">
        <v>30</v>
      </c>
      <c r="C35" s="15" t="s">
        <v>92</v>
      </c>
      <c r="D35" s="325">
        <v>5246.0739999999996</v>
      </c>
      <c r="E35" s="325">
        <v>4391.6440000000002</v>
      </c>
      <c r="F35" s="325">
        <v>4391.6440000000002</v>
      </c>
    </row>
    <row r="36" spans="1:6" s="39" customFormat="1" ht="24.95" customHeight="1" x14ac:dyDescent="0.2">
      <c r="A36" s="8">
        <v>18</v>
      </c>
      <c r="B36" s="11" t="s">
        <v>185</v>
      </c>
      <c r="C36" s="12" t="s">
        <v>186</v>
      </c>
      <c r="D36" s="322">
        <f>D37</f>
        <v>0</v>
      </c>
      <c r="E36" s="322">
        <f t="shared" ref="E36:F36" si="4">E37</f>
        <v>10</v>
      </c>
      <c r="F36" s="322">
        <f t="shared" si="4"/>
        <v>10</v>
      </c>
    </row>
    <row r="37" spans="1:6" ht="24.95" customHeight="1" x14ac:dyDescent="0.25">
      <c r="A37" s="8">
        <v>19</v>
      </c>
      <c r="B37" s="13" t="s">
        <v>187</v>
      </c>
      <c r="C37" s="15" t="s">
        <v>188</v>
      </c>
      <c r="D37" s="167">
        <v>0</v>
      </c>
      <c r="E37" s="167">
        <v>10</v>
      </c>
      <c r="F37" s="167">
        <v>10</v>
      </c>
    </row>
    <row r="38" spans="1:6" s="41" customFormat="1" ht="24.95" customHeight="1" x14ac:dyDescent="0.2">
      <c r="A38" s="8">
        <v>20</v>
      </c>
      <c r="B38" s="40" t="s">
        <v>193</v>
      </c>
      <c r="C38" s="12" t="s">
        <v>198</v>
      </c>
      <c r="D38" s="322">
        <f>D39</f>
        <v>201.715</v>
      </c>
      <c r="E38" s="322">
        <f>E39</f>
        <v>186.59899999999999</v>
      </c>
      <c r="F38" s="322">
        <f>F39</f>
        <v>186.59899999999999</v>
      </c>
    </row>
    <row r="39" spans="1:6" s="41" customFormat="1" ht="24.95" customHeight="1" x14ac:dyDescent="0.2">
      <c r="A39" s="8">
        <v>21</v>
      </c>
      <c r="B39" s="42" t="s">
        <v>194</v>
      </c>
      <c r="C39" s="15" t="s">
        <v>199</v>
      </c>
      <c r="D39" s="168">
        <v>201.715</v>
      </c>
      <c r="E39" s="168">
        <v>186.59899999999999</v>
      </c>
      <c r="F39" s="168">
        <v>186.59899999999999</v>
      </c>
    </row>
    <row r="40" spans="1:6" s="41" customFormat="1" ht="34.5" customHeight="1" x14ac:dyDescent="0.2">
      <c r="A40" s="8">
        <v>22</v>
      </c>
      <c r="B40" s="120" t="s">
        <v>338</v>
      </c>
      <c r="C40" s="121" t="s">
        <v>339</v>
      </c>
      <c r="D40" s="322">
        <f>D41</f>
        <v>781.6</v>
      </c>
      <c r="E40" s="322">
        <f>E41</f>
        <v>0</v>
      </c>
      <c r="F40" s="322">
        <f>F41</f>
        <v>0</v>
      </c>
    </row>
    <row r="41" spans="1:6" s="41" customFormat="1" ht="24.95" customHeight="1" x14ac:dyDescent="0.2">
      <c r="A41" s="8">
        <v>23</v>
      </c>
      <c r="B41" s="122" t="s">
        <v>340</v>
      </c>
      <c r="C41" s="123" t="s">
        <v>341</v>
      </c>
      <c r="D41" s="167">
        <v>781.6</v>
      </c>
      <c r="E41" s="167">
        <v>0</v>
      </c>
      <c r="F41" s="167">
        <v>0</v>
      </c>
    </row>
    <row r="42" spans="1:6" s="27" customFormat="1" ht="24.95" customHeight="1" x14ac:dyDescent="0.25">
      <c r="A42" s="8">
        <v>24</v>
      </c>
      <c r="B42" s="21" t="s">
        <v>3</v>
      </c>
      <c r="C42" s="20"/>
      <c r="D42" s="326">
        <v>0</v>
      </c>
      <c r="E42" s="116">
        <v>426.41199999999998</v>
      </c>
      <c r="F42" s="116">
        <v>858.274</v>
      </c>
    </row>
    <row r="43" spans="1:6" s="28" customFormat="1" ht="24.95" customHeight="1" thickBot="1" x14ac:dyDescent="0.25">
      <c r="A43" s="367" t="s">
        <v>18</v>
      </c>
      <c r="B43" s="368"/>
      <c r="C43" s="368"/>
      <c r="D43" s="327">
        <f>D19+D25+D27+D29+D31+D34+D38+D36+D40+D42</f>
        <v>24378.4673</v>
      </c>
      <c r="E43" s="327">
        <f>E19+E25+E27+E29+E31+E34+E38+E36+E40+E42</f>
        <v>17427.589</v>
      </c>
      <c r="F43" s="327">
        <f>F19+F25+F27+F29+F31+F34+F38+F36+F40+F42</f>
        <v>17550.688999999998</v>
      </c>
    </row>
    <row r="44" spans="1:6" x14ac:dyDescent="0.25">
      <c r="D44" s="118"/>
      <c r="E44" s="118"/>
      <c r="F44" s="118"/>
    </row>
    <row r="45" spans="1:6" x14ac:dyDescent="0.25">
      <c r="D45" s="29"/>
      <c r="E45" s="29"/>
      <c r="F45" s="29"/>
    </row>
  </sheetData>
  <mergeCells count="12">
    <mergeCell ref="A14:F14"/>
    <mergeCell ref="A43:C43"/>
    <mergeCell ref="C1:F1"/>
    <mergeCell ref="C3:F3"/>
    <mergeCell ref="C4:F4"/>
    <mergeCell ref="C11:F11"/>
    <mergeCell ref="C12:F12"/>
    <mergeCell ref="C5:F5"/>
    <mergeCell ref="C6:F6"/>
    <mergeCell ref="C8:F8"/>
    <mergeCell ref="C9:F9"/>
    <mergeCell ref="C10:F10"/>
  </mergeCells>
  <phoneticPr fontId="5" type="noConversion"/>
  <pageMargins left="0.11811023622047245" right="0.11811023622047245" top="0.35433070866141736" bottom="0.15748031496062992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167"/>
  <sheetViews>
    <sheetView view="pageBreakPreview" topLeftCell="A157" zoomScaleSheetLayoutView="100" workbookViewId="0">
      <selection activeCell="J157" sqref="J1:J1048576"/>
    </sheetView>
  </sheetViews>
  <sheetFormatPr defaultColWidth="9.140625" defaultRowHeight="33" customHeight="1" x14ac:dyDescent="0.25"/>
  <cols>
    <col min="1" max="1" width="9.140625" style="253" customWidth="1"/>
    <col min="2" max="2" width="44.5703125" style="253" customWidth="1"/>
    <col min="3" max="3" width="6.5703125" style="172" customWidth="1"/>
    <col min="4" max="4" width="10.85546875" style="172" customWidth="1"/>
    <col min="5" max="5" width="16" style="172" customWidth="1"/>
    <col min="6" max="6" width="8" style="172" customWidth="1"/>
    <col min="7" max="7" width="14.85546875" style="172" customWidth="1"/>
    <col min="8" max="8" width="14.5703125" style="172" customWidth="1"/>
    <col min="9" max="9" width="16.42578125" style="172" customWidth="1"/>
    <col min="10" max="10" width="15.140625" style="253" customWidth="1"/>
    <col min="11" max="16384" width="9.140625" style="253"/>
  </cols>
  <sheetData>
    <row r="1" spans="1:9" ht="16.5" customHeight="1" x14ac:dyDescent="0.25">
      <c r="F1" s="370" t="s">
        <v>408</v>
      </c>
      <c r="G1" s="370"/>
      <c r="H1" s="370"/>
      <c r="I1" s="370"/>
    </row>
    <row r="2" spans="1:9" ht="14.25" customHeight="1" x14ac:dyDescent="0.25">
      <c r="F2" s="174"/>
      <c r="G2" s="174"/>
      <c r="H2" s="174"/>
      <c r="I2" s="175" t="s">
        <v>400</v>
      </c>
    </row>
    <row r="3" spans="1:9" ht="14.25" customHeight="1" x14ac:dyDescent="0.25">
      <c r="E3" s="371" t="s">
        <v>402</v>
      </c>
      <c r="F3" s="371"/>
      <c r="G3" s="371"/>
      <c r="H3" s="371"/>
      <c r="I3" s="371"/>
    </row>
    <row r="4" spans="1:9" ht="16.5" customHeight="1" x14ac:dyDescent="0.25">
      <c r="E4" s="346" t="s">
        <v>415</v>
      </c>
      <c r="F4" s="346"/>
      <c r="G4" s="346"/>
      <c r="H4" s="346"/>
      <c r="I4" s="346"/>
    </row>
    <row r="5" spans="1:9" ht="17.25" customHeight="1" x14ac:dyDescent="0.25">
      <c r="F5" s="371" t="s">
        <v>401</v>
      </c>
      <c r="G5" s="371"/>
      <c r="H5" s="371"/>
      <c r="I5" s="371"/>
    </row>
    <row r="6" spans="1:9" ht="15" customHeight="1" x14ac:dyDescent="0.25">
      <c r="F6" s="371" t="s">
        <v>416</v>
      </c>
      <c r="G6" s="371"/>
      <c r="H6" s="371"/>
      <c r="I6" s="371"/>
    </row>
    <row r="7" spans="1:9" ht="16.5" customHeight="1" x14ac:dyDescent="0.25">
      <c r="F7" s="176"/>
      <c r="G7" s="176"/>
      <c r="H7" s="176"/>
      <c r="I7" s="176"/>
    </row>
    <row r="8" spans="1:9" ht="15.75" customHeight="1" x14ac:dyDescent="0.25">
      <c r="F8" s="370" t="s">
        <v>406</v>
      </c>
      <c r="G8" s="370"/>
      <c r="H8" s="370"/>
      <c r="I8" s="370"/>
    </row>
    <row r="9" spans="1:9" ht="17.25" customHeight="1" x14ac:dyDescent="0.25">
      <c r="F9" s="373" t="s">
        <v>403</v>
      </c>
      <c r="G9" s="373"/>
      <c r="H9" s="373"/>
      <c r="I9" s="373"/>
    </row>
    <row r="10" spans="1:9" ht="16.5" customHeight="1" x14ac:dyDescent="0.25">
      <c r="F10" s="371" t="s">
        <v>404</v>
      </c>
      <c r="G10" s="371"/>
      <c r="H10" s="371"/>
      <c r="I10" s="371"/>
    </row>
    <row r="11" spans="1:9" ht="18" customHeight="1" x14ac:dyDescent="0.25">
      <c r="F11" s="371" t="s">
        <v>401</v>
      </c>
      <c r="G11" s="371"/>
      <c r="H11" s="371"/>
      <c r="I11" s="371"/>
    </row>
    <row r="12" spans="1:9" ht="14.25" customHeight="1" x14ac:dyDescent="0.25">
      <c r="F12" s="372" t="s">
        <v>405</v>
      </c>
      <c r="G12" s="372"/>
      <c r="H12" s="372"/>
      <c r="I12" s="372"/>
    </row>
    <row r="13" spans="1:9" ht="12.75" customHeight="1" x14ac:dyDescent="0.25">
      <c r="D13" s="254"/>
      <c r="E13" s="255"/>
      <c r="F13" s="254"/>
      <c r="G13" s="254"/>
    </row>
    <row r="14" spans="1:9" ht="22.5" customHeight="1" x14ac:dyDescent="0.25">
      <c r="A14" s="369" t="s">
        <v>334</v>
      </c>
      <c r="B14" s="369"/>
      <c r="C14" s="369"/>
      <c r="D14" s="369"/>
      <c r="E14" s="369"/>
      <c r="F14" s="369"/>
      <c r="G14" s="369"/>
      <c r="H14" s="369"/>
      <c r="I14" s="369"/>
    </row>
    <row r="15" spans="1:9" ht="22.5" customHeight="1" x14ac:dyDescent="0.25">
      <c r="I15" s="255" t="s">
        <v>55</v>
      </c>
    </row>
    <row r="16" spans="1:9" s="261" customFormat="1" ht="152.25" customHeight="1" x14ac:dyDescent="0.25">
      <c r="A16" s="256" t="s">
        <v>21</v>
      </c>
      <c r="B16" s="257" t="s">
        <v>180</v>
      </c>
      <c r="C16" s="258" t="s">
        <v>181</v>
      </c>
      <c r="D16" s="259" t="s">
        <v>110</v>
      </c>
      <c r="E16" s="259" t="s">
        <v>42</v>
      </c>
      <c r="F16" s="259" t="s">
        <v>43</v>
      </c>
      <c r="G16" s="260" t="s">
        <v>261</v>
      </c>
      <c r="H16" s="260" t="s">
        <v>324</v>
      </c>
      <c r="I16" s="260" t="s">
        <v>329</v>
      </c>
    </row>
    <row r="17" spans="1:10" s="171" customFormat="1" ht="21.75" customHeight="1" x14ac:dyDescent="0.25">
      <c r="A17" s="230">
        <v>1</v>
      </c>
      <c r="B17" s="230">
        <v>2</v>
      </c>
      <c r="C17" s="230">
        <v>3</v>
      </c>
      <c r="D17" s="230">
        <v>4</v>
      </c>
      <c r="E17" s="230">
        <v>5</v>
      </c>
      <c r="F17" s="230">
        <v>6</v>
      </c>
      <c r="G17" s="230">
        <v>7</v>
      </c>
      <c r="H17" s="230">
        <v>8</v>
      </c>
      <c r="I17" s="230">
        <v>9</v>
      </c>
    </row>
    <row r="18" spans="1:10" s="265" customFormat="1" ht="24.75" customHeight="1" x14ac:dyDescent="0.2">
      <c r="A18" s="262">
        <v>1</v>
      </c>
      <c r="B18" s="263" t="s">
        <v>61</v>
      </c>
      <c r="C18" s="264">
        <v>807</v>
      </c>
      <c r="D18" s="264"/>
      <c r="E18" s="264"/>
      <c r="F18" s="264"/>
      <c r="G18" s="311">
        <f>G19+G66+G75+G85+G101+G137+G165+G151+G144+G158</f>
        <v>24378.466949999998</v>
      </c>
      <c r="H18" s="311">
        <f>H19+H66+H75+H85+H101+H137+H165+H151+H144+H158</f>
        <v>17427.589</v>
      </c>
      <c r="I18" s="311">
        <f>I19+I66+I75+I85+I101+I137+I165+I151+I144+I158</f>
        <v>17550.688999999998</v>
      </c>
    </row>
    <row r="19" spans="1:10" ht="21" customHeight="1" x14ac:dyDescent="0.25">
      <c r="A19" s="262">
        <v>2</v>
      </c>
      <c r="B19" s="263" t="s">
        <v>28</v>
      </c>
      <c r="C19" s="266">
        <v>807</v>
      </c>
      <c r="D19" s="267" t="s">
        <v>99</v>
      </c>
      <c r="E19" s="267"/>
      <c r="F19" s="267"/>
      <c r="G19" s="311">
        <f>G20+G26+G36+G45+G51</f>
        <v>12527.45758</v>
      </c>
      <c r="H19" s="311">
        <f>H20+H26+H36+H45+H51</f>
        <v>10370.108</v>
      </c>
      <c r="I19" s="311">
        <f>I20+I26+I36+I45+I51</f>
        <v>10047.246000000001</v>
      </c>
    </row>
    <row r="20" spans="1:10" ht="50.25" customHeight="1" x14ac:dyDescent="0.25">
      <c r="A20" s="262">
        <v>3</v>
      </c>
      <c r="B20" s="268" t="s">
        <v>12</v>
      </c>
      <c r="C20" s="266">
        <v>807</v>
      </c>
      <c r="D20" s="269" t="s">
        <v>101</v>
      </c>
      <c r="E20" s="269"/>
      <c r="F20" s="269"/>
      <c r="G20" s="312">
        <f>G21</f>
        <v>2586.18788</v>
      </c>
      <c r="H20" s="312">
        <f t="shared" ref="H20:I22" si="0">H21</f>
        <v>1581.6479999999999</v>
      </c>
      <c r="I20" s="312">
        <f t="shared" si="0"/>
        <v>1581.6479999999999</v>
      </c>
    </row>
    <row r="21" spans="1:10" ht="18" customHeight="1" x14ac:dyDescent="0.25">
      <c r="A21" s="262">
        <v>4</v>
      </c>
      <c r="B21" s="268" t="s">
        <v>39</v>
      </c>
      <c r="C21" s="266">
        <v>807</v>
      </c>
      <c r="D21" s="269" t="s">
        <v>101</v>
      </c>
      <c r="E21" s="269" t="s">
        <v>115</v>
      </c>
      <c r="F21" s="269"/>
      <c r="G21" s="313">
        <f>G22</f>
        <v>2586.18788</v>
      </c>
      <c r="H21" s="313">
        <f t="shared" si="0"/>
        <v>1581.6479999999999</v>
      </c>
      <c r="I21" s="313">
        <f t="shared" si="0"/>
        <v>1581.6479999999999</v>
      </c>
    </row>
    <row r="22" spans="1:10" ht="33" customHeight="1" x14ac:dyDescent="0.25">
      <c r="A22" s="262">
        <v>5</v>
      </c>
      <c r="B22" s="268" t="s">
        <v>44</v>
      </c>
      <c r="C22" s="266">
        <v>807</v>
      </c>
      <c r="D22" s="269" t="s">
        <v>101</v>
      </c>
      <c r="E22" s="269" t="s">
        <v>116</v>
      </c>
      <c r="F22" s="269"/>
      <c r="G22" s="313">
        <f>G23</f>
        <v>2586.18788</v>
      </c>
      <c r="H22" s="313">
        <f t="shared" si="0"/>
        <v>1581.6479999999999</v>
      </c>
      <c r="I22" s="313">
        <f t="shared" si="0"/>
        <v>1581.6479999999999</v>
      </c>
    </row>
    <row r="23" spans="1:10" ht="37.5" customHeight="1" x14ac:dyDescent="0.25">
      <c r="A23" s="262">
        <v>6</v>
      </c>
      <c r="B23" s="268" t="s">
        <v>138</v>
      </c>
      <c r="C23" s="266">
        <v>807</v>
      </c>
      <c r="D23" s="269" t="s">
        <v>101</v>
      </c>
      <c r="E23" s="269" t="s">
        <v>117</v>
      </c>
      <c r="F23" s="269"/>
      <c r="G23" s="313">
        <f>G25</f>
        <v>2586.18788</v>
      </c>
      <c r="H23" s="313">
        <f>H25</f>
        <v>1581.6479999999999</v>
      </c>
      <c r="I23" s="313">
        <f>I25</f>
        <v>1581.6479999999999</v>
      </c>
    </row>
    <row r="24" spans="1:10" ht="100.5" customHeight="1" x14ac:dyDescent="0.25">
      <c r="A24" s="262">
        <v>7</v>
      </c>
      <c r="B24" s="268" t="s">
        <v>153</v>
      </c>
      <c r="C24" s="266">
        <v>807</v>
      </c>
      <c r="D24" s="269" t="s">
        <v>101</v>
      </c>
      <c r="E24" s="269" t="s">
        <v>117</v>
      </c>
      <c r="F24" s="270" t="s">
        <v>40</v>
      </c>
      <c r="G24" s="313">
        <f>G23</f>
        <v>2586.18788</v>
      </c>
      <c r="H24" s="313">
        <f>H23</f>
        <v>1581.6479999999999</v>
      </c>
      <c r="I24" s="313">
        <f>I23</f>
        <v>1581.6479999999999</v>
      </c>
    </row>
    <row r="25" spans="1:10" ht="33" customHeight="1" x14ac:dyDescent="0.25">
      <c r="A25" s="262">
        <v>8</v>
      </c>
      <c r="B25" s="268" t="s">
        <v>45</v>
      </c>
      <c r="C25" s="266">
        <v>807</v>
      </c>
      <c r="D25" s="269" t="s">
        <v>101</v>
      </c>
      <c r="E25" s="269" t="s">
        <v>117</v>
      </c>
      <c r="F25" s="269" t="s">
        <v>37</v>
      </c>
      <c r="G25" s="314">
        <v>2586.18788</v>
      </c>
      <c r="H25" s="314">
        <v>1581.6479999999999</v>
      </c>
      <c r="I25" s="314">
        <v>1581.6479999999999</v>
      </c>
    </row>
    <row r="26" spans="1:10" ht="85.5" customHeight="1" x14ac:dyDescent="0.25">
      <c r="A26" s="262">
        <v>9</v>
      </c>
      <c r="B26" s="263" t="s">
        <v>154</v>
      </c>
      <c r="C26" s="266">
        <v>807</v>
      </c>
      <c r="D26" s="267" t="s">
        <v>100</v>
      </c>
      <c r="E26" s="267"/>
      <c r="F26" s="267"/>
      <c r="G26" s="312">
        <f>G27</f>
        <v>8495.3877000000011</v>
      </c>
      <c r="H26" s="312">
        <f t="shared" ref="H26:I26" si="1">H27</f>
        <v>8310.7000000000007</v>
      </c>
      <c r="I26" s="312">
        <f t="shared" si="1"/>
        <v>7987.8380000000006</v>
      </c>
    </row>
    <row r="27" spans="1:10" ht="19.5" customHeight="1" x14ac:dyDescent="0.25">
      <c r="A27" s="262">
        <v>10</v>
      </c>
      <c r="B27" s="210" t="s">
        <v>39</v>
      </c>
      <c r="C27" s="266">
        <v>807</v>
      </c>
      <c r="D27" s="229" t="s">
        <v>100</v>
      </c>
      <c r="E27" s="229" t="s">
        <v>118</v>
      </c>
      <c r="F27" s="229"/>
      <c r="G27" s="315">
        <f t="shared" ref="G27:I28" si="2">G28</f>
        <v>8495.3877000000011</v>
      </c>
      <c r="H27" s="315">
        <f t="shared" si="2"/>
        <v>8310.7000000000007</v>
      </c>
      <c r="I27" s="315">
        <f t="shared" si="2"/>
        <v>7987.8380000000006</v>
      </c>
    </row>
    <row r="28" spans="1:10" ht="33" customHeight="1" x14ac:dyDescent="0.25">
      <c r="A28" s="262">
        <v>11</v>
      </c>
      <c r="B28" s="210" t="s">
        <v>44</v>
      </c>
      <c r="C28" s="266">
        <v>807</v>
      </c>
      <c r="D28" s="229" t="s">
        <v>100</v>
      </c>
      <c r="E28" s="229" t="s">
        <v>119</v>
      </c>
      <c r="F28" s="229"/>
      <c r="G28" s="315">
        <f>G29</f>
        <v>8495.3877000000011</v>
      </c>
      <c r="H28" s="315">
        <f t="shared" si="2"/>
        <v>8310.7000000000007</v>
      </c>
      <c r="I28" s="315">
        <f t="shared" si="2"/>
        <v>7987.8380000000006</v>
      </c>
    </row>
    <row r="29" spans="1:10" ht="66.75" customHeight="1" x14ac:dyDescent="0.25">
      <c r="A29" s="262">
        <v>12</v>
      </c>
      <c r="B29" s="271" t="s">
        <v>246</v>
      </c>
      <c r="C29" s="266">
        <v>807</v>
      </c>
      <c r="D29" s="229" t="s">
        <v>100</v>
      </c>
      <c r="E29" s="229" t="s">
        <v>120</v>
      </c>
      <c r="F29" s="229"/>
      <c r="G29" s="315">
        <f>G31+G33+G34</f>
        <v>8495.3877000000011</v>
      </c>
      <c r="H29" s="315">
        <f t="shared" ref="H29:I29" si="3">H31+H33+H34</f>
        <v>8310.7000000000007</v>
      </c>
      <c r="I29" s="315">
        <f t="shared" si="3"/>
        <v>7987.8380000000006</v>
      </c>
    </row>
    <row r="30" spans="1:10" ht="78" customHeight="1" x14ac:dyDescent="0.25">
      <c r="A30" s="262">
        <v>13</v>
      </c>
      <c r="B30" s="268" t="s">
        <v>153</v>
      </c>
      <c r="C30" s="266">
        <v>807</v>
      </c>
      <c r="D30" s="229" t="s">
        <v>100</v>
      </c>
      <c r="E30" s="229" t="s">
        <v>120</v>
      </c>
      <c r="F30" s="229" t="s">
        <v>40</v>
      </c>
      <c r="G30" s="315">
        <f>G31</f>
        <v>3452.3715400000006</v>
      </c>
      <c r="H30" s="315">
        <f>H31</f>
        <v>4618.9530000000004</v>
      </c>
      <c r="I30" s="315">
        <f>I31</f>
        <v>4618.9530000000004</v>
      </c>
    </row>
    <row r="31" spans="1:10" ht="44.25" customHeight="1" x14ac:dyDescent="0.25">
      <c r="A31" s="262">
        <v>14</v>
      </c>
      <c r="B31" s="271" t="s">
        <v>45</v>
      </c>
      <c r="C31" s="266">
        <v>807</v>
      </c>
      <c r="D31" s="229" t="s">
        <v>100</v>
      </c>
      <c r="E31" s="229" t="s">
        <v>121</v>
      </c>
      <c r="F31" s="229" t="s">
        <v>37</v>
      </c>
      <c r="G31" s="315">
        <f>4591.12697-41.12577-198-661.86666-237.763</f>
        <v>3452.3715400000006</v>
      </c>
      <c r="H31" s="315">
        <v>4618.9530000000004</v>
      </c>
      <c r="I31" s="315">
        <v>4618.9530000000004</v>
      </c>
      <c r="J31" s="272"/>
    </row>
    <row r="32" spans="1:10" ht="57" customHeight="1" x14ac:dyDescent="0.25">
      <c r="A32" s="262">
        <v>15</v>
      </c>
      <c r="B32" s="210" t="s">
        <v>155</v>
      </c>
      <c r="C32" s="266">
        <v>807</v>
      </c>
      <c r="D32" s="229" t="s">
        <v>100</v>
      </c>
      <c r="E32" s="229" t="s">
        <v>121</v>
      </c>
      <c r="F32" s="229" t="s">
        <v>41</v>
      </c>
      <c r="G32" s="315">
        <f>G33</f>
        <v>5039.1627500000004</v>
      </c>
      <c r="H32" s="315">
        <f>H33</f>
        <v>3690.4239999999995</v>
      </c>
      <c r="I32" s="315">
        <f>I33</f>
        <v>3367.5619999999999</v>
      </c>
    </row>
    <row r="33" spans="1:9" ht="43.5" customHeight="1" x14ac:dyDescent="0.25">
      <c r="A33" s="262">
        <v>16</v>
      </c>
      <c r="B33" s="210" t="s">
        <v>112</v>
      </c>
      <c r="C33" s="266">
        <v>807</v>
      </c>
      <c r="D33" s="229" t="s">
        <v>100</v>
      </c>
      <c r="E33" s="229" t="s">
        <v>121</v>
      </c>
      <c r="F33" s="229" t="s">
        <v>35</v>
      </c>
      <c r="G33" s="315">
        <f>5164.18656-223.86281-159.647+159.647+155.622-15-34+1-3.783-5</f>
        <v>5039.1627500000004</v>
      </c>
      <c r="H33" s="315">
        <f>4102.436-412.012</f>
        <v>3690.4239999999995</v>
      </c>
      <c r="I33" s="315">
        <f>4102.436-734.874</f>
        <v>3367.5619999999999</v>
      </c>
    </row>
    <row r="34" spans="1:9" ht="17.25" customHeight="1" x14ac:dyDescent="0.25">
      <c r="A34" s="262">
        <v>17</v>
      </c>
      <c r="B34" s="271" t="s">
        <v>46</v>
      </c>
      <c r="C34" s="266">
        <v>807</v>
      </c>
      <c r="D34" s="229" t="s">
        <v>100</v>
      </c>
      <c r="E34" s="229" t="s">
        <v>121</v>
      </c>
      <c r="F34" s="229" t="s">
        <v>47</v>
      </c>
      <c r="G34" s="315">
        <f>G35</f>
        <v>3.8534099999999998</v>
      </c>
      <c r="H34" s="315">
        <f>H35</f>
        <v>1.323</v>
      </c>
      <c r="I34" s="315">
        <f>I35</f>
        <v>1.323</v>
      </c>
    </row>
    <row r="35" spans="1:9" ht="27" customHeight="1" x14ac:dyDescent="0.25">
      <c r="A35" s="262">
        <v>18</v>
      </c>
      <c r="B35" s="271" t="s">
        <v>48</v>
      </c>
      <c r="C35" s="266">
        <v>807</v>
      </c>
      <c r="D35" s="229" t="s">
        <v>100</v>
      </c>
      <c r="E35" s="229" t="s">
        <v>121</v>
      </c>
      <c r="F35" s="229" t="s">
        <v>38</v>
      </c>
      <c r="G35" s="315">
        <v>3.8534099999999998</v>
      </c>
      <c r="H35" s="315">
        <v>1.323</v>
      </c>
      <c r="I35" s="315">
        <v>1.323</v>
      </c>
    </row>
    <row r="36" spans="1:9" s="265" customFormat="1" ht="60" customHeight="1" x14ac:dyDescent="0.2">
      <c r="A36" s="262">
        <v>19</v>
      </c>
      <c r="B36" s="273" t="s">
        <v>205</v>
      </c>
      <c r="C36" s="264">
        <v>807</v>
      </c>
      <c r="D36" s="274" t="s">
        <v>102</v>
      </c>
      <c r="E36" s="274"/>
      <c r="F36" s="274"/>
      <c r="G36" s="316">
        <f>G37+G41</f>
        <v>535.16599999999994</v>
      </c>
      <c r="H36" s="316">
        <f t="shared" ref="H36:I36" si="4">H37+H41</f>
        <v>464.06</v>
      </c>
      <c r="I36" s="316">
        <f t="shared" si="4"/>
        <v>464.06</v>
      </c>
    </row>
    <row r="37" spans="1:9" ht="18" customHeight="1" x14ac:dyDescent="0.25">
      <c r="A37" s="262">
        <v>20</v>
      </c>
      <c r="B37" s="271" t="s">
        <v>141</v>
      </c>
      <c r="C37" s="266">
        <v>807</v>
      </c>
      <c r="D37" s="275" t="s">
        <v>102</v>
      </c>
      <c r="E37" s="229" t="s">
        <v>122</v>
      </c>
      <c r="F37" s="275"/>
      <c r="G37" s="315">
        <f t="shared" ref="G37:I39" si="5">G38</f>
        <v>23.276</v>
      </c>
      <c r="H37" s="315">
        <f t="shared" si="5"/>
        <v>0</v>
      </c>
      <c r="I37" s="315">
        <f t="shared" si="5"/>
        <v>0</v>
      </c>
    </row>
    <row r="38" spans="1:9" ht="86.45" customHeight="1" x14ac:dyDescent="0.25">
      <c r="A38" s="262">
        <v>21</v>
      </c>
      <c r="B38" s="211" t="s">
        <v>142</v>
      </c>
      <c r="C38" s="266">
        <v>807</v>
      </c>
      <c r="D38" s="275" t="s">
        <v>102</v>
      </c>
      <c r="E38" s="275" t="s">
        <v>139</v>
      </c>
      <c r="F38" s="275"/>
      <c r="G38" s="315">
        <f t="shared" si="5"/>
        <v>23.276</v>
      </c>
      <c r="H38" s="315">
        <f t="shared" si="5"/>
        <v>0</v>
      </c>
      <c r="I38" s="315">
        <f t="shared" si="5"/>
        <v>0</v>
      </c>
    </row>
    <row r="39" spans="1:9" ht="15" customHeight="1" x14ac:dyDescent="0.25">
      <c r="A39" s="262">
        <v>22</v>
      </c>
      <c r="B39" s="211" t="s">
        <v>29</v>
      </c>
      <c r="C39" s="266">
        <v>807</v>
      </c>
      <c r="D39" s="275" t="s">
        <v>102</v>
      </c>
      <c r="E39" s="275" t="s">
        <v>139</v>
      </c>
      <c r="F39" s="275" t="s">
        <v>50</v>
      </c>
      <c r="G39" s="315">
        <f t="shared" si="5"/>
        <v>23.276</v>
      </c>
      <c r="H39" s="315">
        <f t="shared" si="5"/>
        <v>0</v>
      </c>
      <c r="I39" s="315">
        <f t="shared" si="5"/>
        <v>0</v>
      </c>
    </row>
    <row r="40" spans="1:9" ht="33.75" customHeight="1" x14ac:dyDescent="0.25">
      <c r="A40" s="262">
        <v>23</v>
      </c>
      <c r="B40" s="211" t="s">
        <v>34</v>
      </c>
      <c r="C40" s="266">
        <v>807</v>
      </c>
      <c r="D40" s="275" t="s">
        <v>102</v>
      </c>
      <c r="E40" s="275" t="s">
        <v>139</v>
      </c>
      <c r="F40" s="275" t="s">
        <v>36</v>
      </c>
      <c r="G40" s="317">
        <v>23.276</v>
      </c>
      <c r="H40" s="317">
        <v>0</v>
      </c>
      <c r="I40" s="317">
        <v>0</v>
      </c>
    </row>
    <row r="41" spans="1:9" ht="16.5" customHeight="1" x14ac:dyDescent="0.25">
      <c r="A41" s="262">
        <v>24</v>
      </c>
      <c r="B41" s="271" t="s">
        <v>141</v>
      </c>
      <c r="C41" s="266">
        <v>807</v>
      </c>
      <c r="D41" s="275" t="s">
        <v>102</v>
      </c>
      <c r="E41" s="229" t="s">
        <v>122</v>
      </c>
      <c r="F41" s="275"/>
      <c r="G41" s="315">
        <f t="shared" ref="G41:I43" si="6">G42</f>
        <v>511.89</v>
      </c>
      <c r="H41" s="315">
        <f t="shared" si="6"/>
        <v>464.06</v>
      </c>
      <c r="I41" s="315">
        <f t="shared" si="6"/>
        <v>464.06</v>
      </c>
    </row>
    <row r="42" spans="1:9" ht="87.6" customHeight="1" x14ac:dyDescent="0.25">
      <c r="A42" s="262">
        <v>25</v>
      </c>
      <c r="B42" s="211" t="s">
        <v>321</v>
      </c>
      <c r="C42" s="266">
        <v>807</v>
      </c>
      <c r="D42" s="275" t="s">
        <v>102</v>
      </c>
      <c r="E42" s="275" t="s">
        <v>209</v>
      </c>
      <c r="F42" s="275"/>
      <c r="G42" s="315">
        <f t="shared" si="6"/>
        <v>511.89</v>
      </c>
      <c r="H42" s="315">
        <f t="shared" si="6"/>
        <v>464.06</v>
      </c>
      <c r="I42" s="315">
        <f t="shared" si="6"/>
        <v>464.06</v>
      </c>
    </row>
    <row r="43" spans="1:9" ht="23.25" customHeight="1" x14ac:dyDescent="0.25">
      <c r="A43" s="262">
        <v>26</v>
      </c>
      <c r="B43" s="211" t="s">
        <v>29</v>
      </c>
      <c r="C43" s="266">
        <v>807</v>
      </c>
      <c r="D43" s="275" t="s">
        <v>102</v>
      </c>
      <c r="E43" s="275" t="s">
        <v>209</v>
      </c>
      <c r="F43" s="275" t="s">
        <v>50</v>
      </c>
      <c r="G43" s="315">
        <f t="shared" si="6"/>
        <v>511.89</v>
      </c>
      <c r="H43" s="315">
        <f t="shared" si="6"/>
        <v>464.06</v>
      </c>
      <c r="I43" s="315">
        <f t="shared" si="6"/>
        <v>464.06</v>
      </c>
    </row>
    <row r="44" spans="1:9" ht="25.5" customHeight="1" x14ac:dyDescent="0.25">
      <c r="A44" s="262">
        <v>27</v>
      </c>
      <c r="B44" s="211" t="s">
        <v>34</v>
      </c>
      <c r="C44" s="266">
        <v>807</v>
      </c>
      <c r="D44" s="275" t="s">
        <v>102</v>
      </c>
      <c r="E44" s="275" t="s">
        <v>209</v>
      </c>
      <c r="F44" s="275" t="s">
        <v>36</v>
      </c>
      <c r="G44" s="317">
        <f>464.06+47.83</f>
        <v>511.89</v>
      </c>
      <c r="H44" s="317">
        <v>464.06</v>
      </c>
      <c r="I44" s="317">
        <v>464.06</v>
      </c>
    </row>
    <row r="45" spans="1:9" s="265" customFormat="1" ht="27" customHeight="1" x14ac:dyDescent="0.2">
      <c r="A45" s="262">
        <v>28</v>
      </c>
      <c r="B45" s="276" t="s">
        <v>16</v>
      </c>
      <c r="C45" s="264">
        <v>807</v>
      </c>
      <c r="D45" s="277" t="s">
        <v>103</v>
      </c>
      <c r="E45" s="277"/>
      <c r="F45" s="278"/>
      <c r="G45" s="316">
        <f>G46</f>
        <v>0</v>
      </c>
      <c r="H45" s="316">
        <f t="shared" ref="H45:I49" si="7">H46</f>
        <v>10</v>
      </c>
      <c r="I45" s="316">
        <f t="shared" si="7"/>
        <v>10</v>
      </c>
    </row>
    <row r="46" spans="1:9" ht="24" customHeight="1" x14ac:dyDescent="0.25">
      <c r="A46" s="262">
        <v>29</v>
      </c>
      <c r="B46" s="211" t="s">
        <v>39</v>
      </c>
      <c r="C46" s="266">
        <v>807</v>
      </c>
      <c r="D46" s="229" t="s">
        <v>103</v>
      </c>
      <c r="E46" s="229" t="s">
        <v>115</v>
      </c>
      <c r="F46" s="279"/>
      <c r="G46" s="315">
        <f>G47</f>
        <v>0</v>
      </c>
      <c r="H46" s="315">
        <f t="shared" si="7"/>
        <v>10</v>
      </c>
      <c r="I46" s="315">
        <f t="shared" si="7"/>
        <v>10</v>
      </c>
    </row>
    <row r="47" spans="1:9" ht="31.5" customHeight="1" x14ac:dyDescent="0.25">
      <c r="A47" s="262">
        <v>30</v>
      </c>
      <c r="B47" s="280" t="s">
        <v>0</v>
      </c>
      <c r="C47" s="266">
        <v>807</v>
      </c>
      <c r="D47" s="229" t="s">
        <v>103</v>
      </c>
      <c r="E47" s="229" t="s">
        <v>124</v>
      </c>
      <c r="F47" s="279"/>
      <c r="G47" s="315">
        <f>G49</f>
        <v>0</v>
      </c>
      <c r="H47" s="315">
        <f>H49</f>
        <v>10</v>
      </c>
      <c r="I47" s="315">
        <f>I49</f>
        <v>10</v>
      </c>
    </row>
    <row r="48" spans="1:9" ht="36" customHeight="1" x14ac:dyDescent="0.25">
      <c r="A48" s="262">
        <v>31</v>
      </c>
      <c r="B48" s="281" t="s">
        <v>5</v>
      </c>
      <c r="C48" s="266">
        <v>807</v>
      </c>
      <c r="D48" s="229" t="s">
        <v>103</v>
      </c>
      <c r="E48" s="229" t="s">
        <v>125</v>
      </c>
      <c r="F48" s="279"/>
      <c r="G48" s="315">
        <f>G49</f>
        <v>0</v>
      </c>
      <c r="H48" s="315">
        <f>H49</f>
        <v>10</v>
      </c>
      <c r="I48" s="315">
        <f>I49</f>
        <v>10</v>
      </c>
    </row>
    <row r="49" spans="1:9" ht="34.5" customHeight="1" x14ac:dyDescent="0.25">
      <c r="A49" s="262">
        <v>32</v>
      </c>
      <c r="B49" s="271" t="s">
        <v>46</v>
      </c>
      <c r="C49" s="266">
        <v>807</v>
      </c>
      <c r="D49" s="229" t="s">
        <v>103</v>
      </c>
      <c r="E49" s="229" t="s">
        <v>125</v>
      </c>
      <c r="F49" s="282">
        <v>800</v>
      </c>
      <c r="G49" s="315">
        <f>G50</f>
        <v>0</v>
      </c>
      <c r="H49" s="315">
        <f t="shared" si="7"/>
        <v>10</v>
      </c>
      <c r="I49" s="315">
        <f t="shared" si="7"/>
        <v>10</v>
      </c>
    </row>
    <row r="50" spans="1:9" ht="29.25" customHeight="1" x14ac:dyDescent="0.25">
      <c r="A50" s="262">
        <v>33</v>
      </c>
      <c r="B50" s="280" t="s">
        <v>60</v>
      </c>
      <c r="C50" s="266">
        <v>807</v>
      </c>
      <c r="D50" s="229" t="s">
        <v>103</v>
      </c>
      <c r="E50" s="229" t="s">
        <v>125</v>
      </c>
      <c r="F50" s="279">
        <v>870</v>
      </c>
      <c r="G50" s="315">
        <v>0</v>
      </c>
      <c r="H50" s="315">
        <v>10</v>
      </c>
      <c r="I50" s="315">
        <v>10</v>
      </c>
    </row>
    <row r="51" spans="1:9" ht="33" customHeight="1" x14ac:dyDescent="0.25">
      <c r="A51" s="262">
        <v>34</v>
      </c>
      <c r="B51" s="283" t="s">
        <v>49</v>
      </c>
      <c r="C51" s="266">
        <v>807</v>
      </c>
      <c r="D51" s="277" t="s">
        <v>104</v>
      </c>
      <c r="E51" s="277"/>
      <c r="F51" s="277"/>
      <c r="G51" s="316">
        <f>G52+G62</f>
        <v>910.71600000000001</v>
      </c>
      <c r="H51" s="316">
        <f>H52+H62</f>
        <v>3.7</v>
      </c>
      <c r="I51" s="316">
        <f>I52+I62</f>
        <v>3.7</v>
      </c>
    </row>
    <row r="52" spans="1:9" ht="22.5" customHeight="1" x14ac:dyDescent="0.25">
      <c r="A52" s="262">
        <v>35</v>
      </c>
      <c r="B52" s="271" t="s">
        <v>145</v>
      </c>
      <c r="C52" s="266">
        <v>807</v>
      </c>
      <c r="D52" s="229" t="s">
        <v>104</v>
      </c>
      <c r="E52" s="229" t="s">
        <v>123</v>
      </c>
      <c r="F52" s="284"/>
      <c r="G52" s="315">
        <f>G53+G56</f>
        <v>906.55600000000004</v>
      </c>
      <c r="H52" s="315">
        <f t="shared" ref="H52:I53" si="8">H53</f>
        <v>0</v>
      </c>
      <c r="I52" s="315">
        <f t="shared" si="8"/>
        <v>0</v>
      </c>
    </row>
    <row r="53" spans="1:9" ht="48.75" customHeight="1" x14ac:dyDescent="0.25">
      <c r="A53" s="262">
        <v>36</v>
      </c>
      <c r="B53" s="285" t="s">
        <v>357</v>
      </c>
      <c r="C53" s="266">
        <v>807</v>
      </c>
      <c r="D53" s="229" t="s">
        <v>104</v>
      </c>
      <c r="E53" s="229" t="s">
        <v>356</v>
      </c>
      <c r="F53" s="284"/>
      <c r="G53" s="315">
        <f>G54</f>
        <v>67.5</v>
      </c>
      <c r="H53" s="315">
        <f t="shared" si="8"/>
        <v>0</v>
      </c>
      <c r="I53" s="315">
        <f t="shared" si="8"/>
        <v>0</v>
      </c>
    </row>
    <row r="54" spans="1:9" ht="57" customHeight="1" x14ac:dyDescent="0.25">
      <c r="A54" s="262">
        <v>37</v>
      </c>
      <c r="B54" s="210" t="s">
        <v>155</v>
      </c>
      <c r="C54" s="266">
        <v>807</v>
      </c>
      <c r="D54" s="229" t="s">
        <v>104</v>
      </c>
      <c r="E54" s="229" t="s">
        <v>356</v>
      </c>
      <c r="F54" s="229" t="s">
        <v>41</v>
      </c>
      <c r="G54" s="315">
        <f>G55</f>
        <v>67.5</v>
      </c>
      <c r="H54" s="315">
        <f>H55</f>
        <v>0</v>
      </c>
      <c r="I54" s="315">
        <f>I55</f>
        <v>0</v>
      </c>
    </row>
    <row r="55" spans="1:9" ht="43.5" customHeight="1" x14ac:dyDescent="0.25">
      <c r="A55" s="262">
        <v>38</v>
      </c>
      <c r="B55" s="210" t="s">
        <v>112</v>
      </c>
      <c r="C55" s="266">
        <v>807</v>
      </c>
      <c r="D55" s="229" t="s">
        <v>104</v>
      </c>
      <c r="E55" s="229" t="s">
        <v>356</v>
      </c>
      <c r="F55" s="229" t="s">
        <v>35</v>
      </c>
      <c r="G55" s="315">
        <v>67.5</v>
      </c>
      <c r="H55" s="315">
        <v>0</v>
      </c>
      <c r="I55" s="315">
        <v>0</v>
      </c>
    </row>
    <row r="56" spans="1:9" ht="37.5" customHeight="1" x14ac:dyDescent="0.25">
      <c r="A56" s="262">
        <v>39</v>
      </c>
      <c r="B56" s="286" t="s">
        <v>145</v>
      </c>
      <c r="C56" s="266">
        <v>807</v>
      </c>
      <c r="D56" s="287" t="s">
        <v>104</v>
      </c>
      <c r="E56" s="229" t="s">
        <v>123</v>
      </c>
      <c r="F56" s="229"/>
      <c r="G56" s="315">
        <f>G57</f>
        <v>839.05600000000004</v>
      </c>
      <c r="H56" s="315">
        <f>H57</f>
        <v>0</v>
      </c>
      <c r="I56" s="315">
        <f>I57</f>
        <v>0</v>
      </c>
    </row>
    <row r="57" spans="1:9" ht="54.75" customHeight="1" x14ac:dyDescent="0.25">
      <c r="A57" s="262">
        <v>40</v>
      </c>
      <c r="B57" s="288" t="s">
        <v>366</v>
      </c>
      <c r="C57" s="266">
        <v>807</v>
      </c>
      <c r="D57" s="287" t="s">
        <v>104</v>
      </c>
      <c r="E57" s="229" t="s">
        <v>367</v>
      </c>
      <c r="F57" s="287"/>
      <c r="G57" s="315">
        <f>G58+G60</f>
        <v>839.05600000000004</v>
      </c>
      <c r="H57" s="315">
        <f t="shared" ref="H57:I57" si="9">H58+H60</f>
        <v>0</v>
      </c>
      <c r="I57" s="315">
        <f t="shared" si="9"/>
        <v>0</v>
      </c>
    </row>
    <row r="58" spans="1:9" ht="40.15" customHeight="1" x14ac:dyDescent="0.25">
      <c r="A58" s="262">
        <v>37</v>
      </c>
      <c r="B58" s="210" t="s">
        <v>155</v>
      </c>
      <c r="C58" s="266">
        <v>807</v>
      </c>
      <c r="D58" s="229" t="s">
        <v>104</v>
      </c>
      <c r="E58" s="229" t="s">
        <v>367</v>
      </c>
      <c r="F58" s="229" t="s">
        <v>41</v>
      </c>
      <c r="G58" s="315">
        <f>G59</f>
        <v>809.05600000000004</v>
      </c>
      <c r="H58" s="315">
        <f>H59</f>
        <v>0</v>
      </c>
      <c r="I58" s="315">
        <f>I59</f>
        <v>0</v>
      </c>
    </row>
    <row r="59" spans="1:9" ht="30" customHeight="1" x14ac:dyDescent="0.25">
      <c r="A59" s="262">
        <v>38</v>
      </c>
      <c r="B59" s="210" t="s">
        <v>112</v>
      </c>
      <c r="C59" s="266">
        <v>807</v>
      </c>
      <c r="D59" s="229" t="s">
        <v>104</v>
      </c>
      <c r="E59" s="229" t="s">
        <v>367</v>
      </c>
      <c r="F59" s="229" t="s">
        <v>35</v>
      </c>
      <c r="G59" s="315">
        <f>246.31519-46.33519+114.576+494.5</f>
        <v>809.05600000000004</v>
      </c>
      <c r="H59" s="315">
        <v>0</v>
      </c>
      <c r="I59" s="315">
        <v>0</v>
      </c>
    </row>
    <row r="60" spans="1:9" ht="17.25" customHeight="1" x14ac:dyDescent="0.25">
      <c r="A60" s="262">
        <v>41</v>
      </c>
      <c r="B60" s="271" t="s">
        <v>46</v>
      </c>
      <c r="C60" s="266">
        <v>807</v>
      </c>
      <c r="D60" s="229" t="s">
        <v>104</v>
      </c>
      <c r="E60" s="229" t="s">
        <v>367</v>
      </c>
      <c r="F60" s="229" t="s">
        <v>47</v>
      </c>
      <c r="G60" s="315">
        <f>G61</f>
        <v>30</v>
      </c>
      <c r="H60" s="315">
        <f>H61</f>
        <v>0</v>
      </c>
      <c r="I60" s="315">
        <f>I61</f>
        <v>0</v>
      </c>
    </row>
    <row r="61" spans="1:9" ht="27" customHeight="1" x14ac:dyDescent="0.25">
      <c r="A61" s="262">
        <v>42</v>
      </c>
      <c r="B61" s="271" t="s">
        <v>48</v>
      </c>
      <c r="C61" s="266">
        <v>807</v>
      </c>
      <c r="D61" s="229" t="s">
        <v>104</v>
      </c>
      <c r="E61" s="229" t="s">
        <v>367</v>
      </c>
      <c r="F61" s="229" t="s">
        <v>38</v>
      </c>
      <c r="G61" s="315">
        <v>30</v>
      </c>
      <c r="H61" s="315">
        <v>0</v>
      </c>
      <c r="I61" s="315">
        <v>0</v>
      </c>
    </row>
    <row r="62" spans="1:9" ht="58.5" customHeight="1" x14ac:dyDescent="0.25">
      <c r="A62" s="262">
        <v>43</v>
      </c>
      <c r="B62" s="289" t="s">
        <v>144</v>
      </c>
      <c r="C62" s="266">
        <v>807</v>
      </c>
      <c r="D62" s="287" t="s">
        <v>104</v>
      </c>
      <c r="E62" s="287" t="s">
        <v>126</v>
      </c>
      <c r="F62" s="287"/>
      <c r="G62" s="315">
        <f>G63</f>
        <v>4.16</v>
      </c>
      <c r="H62" s="315">
        <f t="shared" ref="H62:I64" si="10">H63</f>
        <v>3.7</v>
      </c>
      <c r="I62" s="315">
        <f t="shared" si="10"/>
        <v>3.7</v>
      </c>
    </row>
    <row r="63" spans="1:9" ht="58.5" customHeight="1" x14ac:dyDescent="0.25">
      <c r="A63" s="262">
        <v>44</v>
      </c>
      <c r="B63" s="289" t="s">
        <v>140</v>
      </c>
      <c r="C63" s="266">
        <v>807</v>
      </c>
      <c r="D63" s="287" t="s">
        <v>104</v>
      </c>
      <c r="E63" s="287" t="s">
        <v>127</v>
      </c>
      <c r="F63" s="287"/>
      <c r="G63" s="315">
        <f>G64</f>
        <v>4.16</v>
      </c>
      <c r="H63" s="315">
        <f t="shared" si="10"/>
        <v>3.7</v>
      </c>
      <c r="I63" s="315">
        <f t="shared" si="10"/>
        <v>3.7</v>
      </c>
    </row>
    <row r="64" spans="1:9" ht="40.5" customHeight="1" x14ac:dyDescent="0.25">
      <c r="A64" s="262">
        <v>45</v>
      </c>
      <c r="B64" s="210" t="s">
        <v>155</v>
      </c>
      <c r="C64" s="266">
        <v>807</v>
      </c>
      <c r="D64" s="287" t="s">
        <v>104</v>
      </c>
      <c r="E64" s="287" t="s">
        <v>127</v>
      </c>
      <c r="F64" s="290" t="s">
        <v>41</v>
      </c>
      <c r="G64" s="315">
        <f>G65</f>
        <v>4.16</v>
      </c>
      <c r="H64" s="315">
        <f t="shared" si="10"/>
        <v>3.7</v>
      </c>
      <c r="I64" s="315">
        <f t="shared" si="10"/>
        <v>3.7</v>
      </c>
    </row>
    <row r="65" spans="1:9" ht="52.5" customHeight="1" x14ac:dyDescent="0.25">
      <c r="A65" s="262">
        <v>46</v>
      </c>
      <c r="B65" s="210" t="s">
        <v>112</v>
      </c>
      <c r="C65" s="266">
        <v>807</v>
      </c>
      <c r="D65" s="287" t="s">
        <v>104</v>
      </c>
      <c r="E65" s="287" t="s">
        <v>127</v>
      </c>
      <c r="F65" s="291" t="s">
        <v>35</v>
      </c>
      <c r="G65" s="315">
        <v>4.16</v>
      </c>
      <c r="H65" s="315">
        <v>3.7</v>
      </c>
      <c r="I65" s="315">
        <v>3.7</v>
      </c>
    </row>
    <row r="66" spans="1:9" ht="35.25" customHeight="1" x14ac:dyDescent="0.25">
      <c r="A66" s="262">
        <v>47</v>
      </c>
      <c r="B66" s="276" t="s">
        <v>52</v>
      </c>
      <c r="C66" s="264">
        <v>807</v>
      </c>
      <c r="D66" s="277" t="s">
        <v>105</v>
      </c>
      <c r="E66" s="277"/>
      <c r="F66" s="277"/>
      <c r="G66" s="316">
        <f>G67</f>
        <v>244.9</v>
      </c>
      <c r="H66" s="316">
        <f t="shared" ref="H66:I66" si="11">H67</f>
        <v>267.89999999999998</v>
      </c>
      <c r="I66" s="316">
        <f t="shared" si="11"/>
        <v>282</v>
      </c>
    </row>
    <row r="67" spans="1:9" ht="33" customHeight="1" x14ac:dyDescent="0.25">
      <c r="A67" s="262">
        <v>48</v>
      </c>
      <c r="B67" s="271" t="s">
        <v>53</v>
      </c>
      <c r="C67" s="266">
        <v>807</v>
      </c>
      <c r="D67" s="229" t="s">
        <v>106</v>
      </c>
      <c r="E67" s="277"/>
      <c r="F67" s="277"/>
      <c r="G67" s="315">
        <f>G69</f>
        <v>244.9</v>
      </c>
      <c r="H67" s="315">
        <f t="shared" ref="H67" si="12">H69</f>
        <v>267.89999999999998</v>
      </c>
      <c r="I67" s="315">
        <f t="shared" ref="I67" si="13">I69</f>
        <v>282</v>
      </c>
    </row>
    <row r="68" spans="1:9" ht="33" customHeight="1" x14ac:dyDescent="0.25">
      <c r="A68" s="262">
        <v>49</v>
      </c>
      <c r="B68" s="271" t="s">
        <v>39</v>
      </c>
      <c r="C68" s="266">
        <v>807</v>
      </c>
      <c r="D68" s="229" t="s">
        <v>106</v>
      </c>
      <c r="E68" s="229" t="s">
        <v>118</v>
      </c>
      <c r="F68" s="277"/>
      <c r="G68" s="318">
        <f>G69</f>
        <v>244.9</v>
      </c>
      <c r="H68" s="318">
        <f t="shared" ref="H68:I69" si="14">H69</f>
        <v>267.89999999999998</v>
      </c>
      <c r="I68" s="318">
        <f t="shared" si="14"/>
        <v>282</v>
      </c>
    </row>
    <row r="69" spans="1:9" ht="68.25" customHeight="1" x14ac:dyDescent="0.25">
      <c r="A69" s="262">
        <v>50</v>
      </c>
      <c r="B69" s="289" t="s">
        <v>1</v>
      </c>
      <c r="C69" s="266">
        <v>807</v>
      </c>
      <c r="D69" s="229" t="s">
        <v>106</v>
      </c>
      <c r="E69" s="229" t="s">
        <v>126</v>
      </c>
      <c r="F69" s="277"/>
      <c r="G69" s="315">
        <f>G70</f>
        <v>244.9</v>
      </c>
      <c r="H69" s="315">
        <f t="shared" si="14"/>
        <v>267.89999999999998</v>
      </c>
      <c r="I69" s="315">
        <f t="shared" si="14"/>
        <v>282</v>
      </c>
    </row>
    <row r="70" spans="1:9" ht="50.45" customHeight="1" x14ac:dyDescent="0.25">
      <c r="A70" s="262">
        <v>51</v>
      </c>
      <c r="B70" s="271" t="s">
        <v>54</v>
      </c>
      <c r="C70" s="266">
        <v>807</v>
      </c>
      <c r="D70" s="229" t="s">
        <v>106</v>
      </c>
      <c r="E70" s="229" t="s">
        <v>128</v>
      </c>
      <c r="F70" s="277"/>
      <c r="G70" s="315">
        <f>G71+G73</f>
        <v>244.9</v>
      </c>
      <c r="H70" s="315">
        <f t="shared" ref="H70" si="15">H71+H73</f>
        <v>267.89999999999998</v>
      </c>
      <c r="I70" s="315">
        <f t="shared" ref="I70" si="16">I71+I73</f>
        <v>282</v>
      </c>
    </row>
    <row r="71" spans="1:9" ht="72.75" customHeight="1" x14ac:dyDescent="0.25">
      <c r="A71" s="262">
        <v>52</v>
      </c>
      <c r="B71" s="268" t="s">
        <v>153</v>
      </c>
      <c r="C71" s="266">
        <v>807</v>
      </c>
      <c r="D71" s="229" t="s">
        <v>106</v>
      </c>
      <c r="E71" s="229" t="s">
        <v>128</v>
      </c>
      <c r="F71" s="229" t="s">
        <v>40</v>
      </c>
      <c r="G71" s="315">
        <f>G72</f>
        <v>186.10599999999999</v>
      </c>
      <c r="H71" s="315">
        <f t="shared" ref="H71:I71" si="17">H72</f>
        <v>232.89999999999998</v>
      </c>
      <c r="I71" s="315">
        <f t="shared" si="17"/>
        <v>233.4</v>
      </c>
    </row>
    <row r="72" spans="1:9" ht="42" customHeight="1" x14ac:dyDescent="0.25">
      <c r="A72" s="262">
        <v>53</v>
      </c>
      <c r="B72" s="271" t="s">
        <v>45</v>
      </c>
      <c r="C72" s="266">
        <v>807</v>
      </c>
      <c r="D72" s="229" t="s">
        <v>106</v>
      </c>
      <c r="E72" s="229" t="s">
        <v>128</v>
      </c>
      <c r="F72" s="229" t="s">
        <v>37</v>
      </c>
      <c r="G72" s="315">
        <f>208.2-22.094</f>
        <v>186.10599999999999</v>
      </c>
      <c r="H72" s="315">
        <f>15.2+217.7</f>
        <v>232.89999999999998</v>
      </c>
      <c r="I72" s="315">
        <v>233.4</v>
      </c>
    </row>
    <row r="73" spans="1:9" ht="50.25" customHeight="1" x14ac:dyDescent="0.25">
      <c r="A73" s="262">
        <v>54</v>
      </c>
      <c r="B73" s="210" t="s">
        <v>155</v>
      </c>
      <c r="C73" s="266">
        <v>807</v>
      </c>
      <c r="D73" s="229" t="s">
        <v>106</v>
      </c>
      <c r="E73" s="229" t="s">
        <v>128</v>
      </c>
      <c r="F73" s="229" t="s">
        <v>41</v>
      </c>
      <c r="G73" s="315">
        <f>G74</f>
        <v>58.794000000000004</v>
      </c>
      <c r="H73" s="315">
        <f t="shared" ref="H73:I73" si="18">H74</f>
        <v>35</v>
      </c>
      <c r="I73" s="315">
        <f t="shared" si="18"/>
        <v>48.6</v>
      </c>
    </row>
    <row r="74" spans="1:9" ht="48.75" customHeight="1" x14ac:dyDescent="0.25">
      <c r="A74" s="262">
        <v>55</v>
      </c>
      <c r="B74" s="210" t="s">
        <v>112</v>
      </c>
      <c r="C74" s="266">
        <v>807</v>
      </c>
      <c r="D74" s="229" t="s">
        <v>106</v>
      </c>
      <c r="E74" s="229" t="s">
        <v>128</v>
      </c>
      <c r="F74" s="229" t="s">
        <v>35</v>
      </c>
      <c r="G74" s="315">
        <f>36.7+22.094</f>
        <v>58.794000000000004</v>
      </c>
      <c r="H74" s="315">
        <v>35</v>
      </c>
      <c r="I74" s="315">
        <v>48.6</v>
      </c>
    </row>
    <row r="75" spans="1:9" ht="33" customHeight="1" x14ac:dyDescent="0.25">
      <c r="A75" s="262">
        <v>56</v>
      </c>
      <c r="B75" s="276" t="s">
        <v>32</v>
      </c>
      <c r="C75" s="264">
        <v>807</v>
      </c>
      <c r="D75" s="277" t="s">
        <v>93</v>
      </c>
      <c r="E75" s="229"/>
      <c r="F75" s="229"/>
      <c r="G75" s="316">
        <f>G76</f>
        <v>1716.01566</v>
      </c>
      <c r="H75" s="316">
        <f t="shared" ref="H75:I76" si="19">H76</f>
        <v>172.04300000000001</v>
      </c>
      <c r="I75" s="316">
        <f t="shared" si="19"/>
        <v>172.04300000000001</v>
      </c>
    </row>
    <row r="76" spans="1:9" ht="52.5" customHeight="1" x14ac:dyDescent="0.25">
      <c r="A76" s="262">
        <v>57</v>
      </c>
      <c r="B76" s="271" t="s">
        <v>254</v>
      </c>
      <c r="C76" s="266">
        <v>807</v>
      </c>
      <c r="D76" s="229" t="s">
        <v>94</v>
      </c>
      <c r="E76" s="229"/>
      <c r="F76" s="229"/>
      <c r="G76" s="315">
        <f>G77</f>
        <v>1716.01566</v>
      </c>
      <c r="H76" s="315">
        <f t="shared" si="19"/>
        <v>172.04300000000001</v>
      </c>
      <c r="I76" s="315">
        <f t="shared" si="19"/>
        <v>172.04300000000001</v>
      </c>
    </row>
    <row r="77" spans="1:9" ht="49.5" customHeight="1" x14ac:dyDescent="0.25">
      <c r="A77" s="262">
        <v>58</v>
      </c>
      <c r="B77" s="271" t="s">
        <v>113</v>
      </c>
      <c r="C77" s="266">
        <v>807</v>
      </c>
      <c r="D77" s="229" t="s">
        <v>94</v>
      </c>
      <c r="E77" s="229" t="s">
        <v>248</v>
      </c>
      <c r="F77" s="229"/>
      <c r="G77" s="315">
        <f t="shared" ref="G77:I77" si="20">G78</f>
        <v>1716.01566</v>
      </c>
      <c r="H77" s="315">
        <f t="shared" si="20"/>
        <v>172.04300000000001</v>
      </c>
      <c r="I77" s="315">
        <f t="shared" si="20"/>
        <v>172.04300000000001</v>
      </c>
    </row>
    <row r="78" spans="1:9" ht="50.25" customHeight="1" x14ac:dyDescent="0.25">
      <c r="A78" s="262">
        <v>59</v>
      </c>
      <c r="B78" s="271" t="s">
        <v>249</v>
      </c>
      <c r="C78" s="266">
        <v>807</v>
      </c>
      <c r="D78" s="229" t="s">
        <v>94</v>
      </c>
      <c r="E78" s="229" t="s">
        <v>250</v>
      </c>
      <c r="F78" s="229"/>
      <c r="G78" s="315">
        <f>G79+G82</f>
        <v>1716.01566</v>
      </c>
      <c r="H78" s="315">
        <f t="shared" ref="H78:I78" si="21">H79+H82</f>
        <v>172.04300000000001</v>
      </c>
      <c r="I78" s="315">
        <f t="shared" si="21"/>
        <v>172.04300000000001</v>
      </c>
    </row>
    <row r="79" spans="1:9" s="294" customFormat="1" ht="117.6" customHeight="1" x14ac:dyDescent="0.25">
      <c r="A79" s="262">
        <v>60</v>
      </c>
      <c r="B79" s="292" t="s">
        <v>358</v>
      </c>
      <c r="C79" s="293">
        <v>807</v>
      </c>
      <c r="D79" s="229" t="s">
        <v>94</v>
      </c>
      <c r="E79" s="275" t="s">
        <v>359</v>
      </c>
      <c r="F79" s="275"/>
      <c r="G79" s="315">
        <f t="shared" ref="G79:I80" si="22">G80</f>
        <v>104.73699999999999</v>
      </c>
      <c r="H79" s="315">
        <f t="shared" si="22"/>
        <v>99.5</v>
      </c>
      <c r="I79" s="315">
        <f t="shared" si="22"/>
        <v>99.5</v>
      </c>
    </row>
    <row r="80" spans="1:9" s="294" customFormat="1" ht="40.9" customHeight="1" x14ac:dyDescent="0.25">
      <c r="A80" s="262">
        <v>61</v>
      </c>
      <c r="B80" s="210" t="s">
        <v>155</v>
      </c>
      <c r="C80" s="293">
        <v>807</v>
      </c>
      <c r="D80" s="229" t="s">
        <v>94</v>
      </c>
      <c r="E80" s="275" t="s">
        <v>359</v>
      </c>
      <c r="F80" s="275" t="s">
        <v>41</v>
      </c>
      <c r="G80" s="315">
        <f t="shared" si="22"/>
        <v>104.73699999999999</v>
      </c>
      <c r="H80" s="315">
        <f t="shared" si="22"/>
        <v>99.5</v>
      </c>
      <c r="I80" s="315">
        <f t="shared" si="22"/>
        <v>99.5</v>
      </c>
    </row>
    <row r="81" spans="1:9" s="294" customFormat="1" ht="52.9" customHeight="1" x14ac:dyDescent="0.25">
      <c r="A81" s="262">
        <v>62</v>
      </c>
      <c r="B81" s="210" t="s">
        <v>112</v>
      </c>
      <c r="C81" s="293">
        <v>807</v>
      </c>
      <c r="D81" s="229" t="s">
        <v>94</v>
      </c>
      <c r="E81" s="275" t="s">
        <v>359</v>
      </c>
      <c r="F81" s="275" t="s">
        <v>35</v>
      </c>
      <c r="G81" s="315">
        <v>104.73699999999999</v>
      </c>
      <c r="H81" s="315">
        <v>99.5</v>
      </c>
      <c r="I81" s="315">
        <v>99.5</v>
      </c>
    </row>
    <row r="82" spans="1:9" s="294" customFormat="1" ht="138.75" customHeight="1" x14ac:dyDescent="0.25">
      <c r="A82" s="262">
        <v>63</v>
      </c>
      <c r="B82" s="292" t="s">
        <v>251</v>
      </c>
      <c r="C82" s="293">
        <v>807</v>
      </c>
      <c r="D82" s="229" t="s">
        <v>94</v>
      </c>
      <c r="E82" s="275" t="s">
        <v>252</v>
      </c>
      <c r="F82" s="275"/>
      <c r="G82" s="315">
        <f t="shared" ref="G82:I83" si="23">G83</f>
        <v>1611.2786599999999</v>
      </c>
      <c r="H82" s="315">
        <f t="shared" si="23"/>
        <v>72.543000000000006</v>
      </c>
      <c r="I82" s="315">
        <f t="shared" si="23"/>
        <v>72.543000000000006</v>
      </c>
    </row>
    <row r="83" spans="1:9" s="294" customFormat="1" ht="33" customHeight="1" x14ac:dyDescent="0.25">
      <c r="A83" s="262">
        <v>64</v>
      </c>
      <c r="B83" s="210" t="s">
        <v>393</v>
      </c>
      <c r="C83" s="293">
        <v>807</v>
      </c>
      <c r="D83" s="229" t="s">
        <v>94</v>
      </c>
      <c r="E83" s="275" t="s">
        <v>252</v>
      </c>
      <c r="F83" s="275" t="s">
        <v>41</v>
      </c>
      <c r="G83" s="315">
        <f t="shared" si="23"/>
        <v>1611.2786599999999</v>
      </c>
      <c r="H83" s="315">
        <f t="shared" si="23"/>
        <v>72.543000000000006</v>
      </c>
      <c r="I83" s="315">
        <f t="shared" si="23"/>
        <v>72.543000000000006</v>
      </c>
    </row>
    <row r="84" spans="1:9" s="294" customFormat="1" ht="33" customHeight="1" x14ac:dyDescent="0.25">
      <c r="A84" s="262">
        <v>65</v>
      </c>
      <c r="B84" s="210" t="s">
        <v>112</v>
      </c>
      <c r="C84" s="293">
        <v>807</v>
      </c>
      <c r="D84" s="229" t="s">
        <v>94</v>
      </c>
      <c r="E84" s="275" t="s">
        <v>252</v>
      </c>
      <c r="F84" s="275" t="s">
        <v>35</v>
      </c>
      <c r="G84" s="315">
        <f>1617.52866+1+5-12.25</f>
        <v>1611.2786599999999</v>
      </c>
      <c r="H84" s="315">
        <v>72.543000000000006</v>
      </c>
      <c r="I84" s="315">
        <v>72.543000000000006</v>
      </c>
    </row>
    <row r="85" spans="1:9" ht="26.25" customHeight="1" x14ac:dyDescent="0.25">
      <c r="A85" s="262">
        <v>66</v>
      </c>
      <c r="B85" s="276" t="s">
        <v>2</v>
      </c>
      <c r="C85" s="264">
        <v>807</v>
      </c>
      <c r="D85" s="277" t="s">
        <v>95</v>
      </c>
      <c r="E85" s="229"/>
      <c r="F85" s="229"/>
      <c r="G85" s="316">
        <f t="shared" ref="G85:I87" si="24">G86</f>
        <v>2673.09265</v>
      </c>
      <c r="H85" s="316">
        <f t="shared" si="24"/>
        <v>782.39800000000002</v>
      </c>
      <c r="I85" s="316">
        <f t="shared" si="24"/>
        <v>782.39800000000002</v>
      </c>
    </row>
    <row r="86" spans="1:9" ht="26.25" customHeight="1" x14ac:dyDescent="0.25">
      <c r="A86" s="262">
        <v>67</v>
      </c>
      <c r="B86" s="295" t="s">
        <v>51</v>
      </c>
      <c r="C86" s="266">
        <v>807</v>
      </c>
      <c r="D86" s="229" t="s">
        <v>96</v>
      </c>
      <c r="E86" s="277"/>
      <c r="F86" s="277"/>
      <c r="G86" s="316">
        <f>G87</f>
        <v>2673.09265</v>
      </c>
      <c r="H86" s="316">
        <f t="shared" si="24"/>
        <v>782.39800000000002</v>
      </c>
      <c r="I86" s="316">
        <f t="shared" si="24"/>
        <v>782.39800000000002</v>
      </c>
    </row>
    <row r="87" spans="1:9" ht="52.5" customHeight="1" x14ac:dyDescent="0.25">
      <c r="A87" s="262">
        <v>68</v>
      </c>
      <c r="B87" s="271" t="s">
        <v>113</v>
      </c>
      <c r="C87" s="266">
        <v>807</v>
      </c>
      <c r="D87" s="229" t="s">
        <v>96</v>
      </c>
      <c r="E87" s="229" t="s">
        <v>130</v>
      </c>
      <c r="F87" s="229"/>
      <c r="G87" s="315">
        <f>G88</f>
        <v>2673.09265</v>
      </c>
      <c r="H87" s="315">
        <f t="shared" si="24"/>
        <v>782.39800000000002</v>
      </c>
      <c r="I87" s="315">
        <f t="shared" si="24"/>
        <v>782.39800000000002</v>
      </c>
    </row>
    <row r="88" spans="1:9" ht="48" customHeight="1" x14ac:dyDescent="0.25">
      <c r="A88" s="262">
        <v>69</v>
      </c>
      <c r="B88" s="210" t="s">
        <v>210</v>
      </c>
      <c r="C88" s="266">
        <v>807</v>
      </c>
      <c r="D88" s="229" t="s">
        <v>96</v>
      </c>
      <c r="E88" s="229" t="s">
        <v>129</v>
      </c>
      <c r="F88" s="229"/>
      <c r="G88" s="315">
        <f>G89+G92+G95+G98</f>
        <v>2673.09265</v>
      </c>
      <c r="H88" s="315">
        <f t="shared" ref="H88:I88" si="25">H89+H92+H95+H98</f>
        <v>782.39800000000002</v>
      </c>
      <c r="I88" s="315">
        <f t="shared" si="25"/>
        <v>782.39800000000002</v>
      </c>
    </row>
    <row r="89" spans="1:9" ht="154.9" customHeight="1" x14ac:dyDescent="0.25">
      <c r="A89" s="262">
        <v>70</v>
      </c>
      <c r="B89" s="210" t="s">
        <v>397</v>
      </c>
      <c r="C89" s="296">
        <v>807</v>
      </c>
      <c r="D89" s="229" t="s">
        <v>96</v>
      </c>
      <c r="E89" s="229" t="s">
        <v>361</v>
      </c>
      <c r="F89" s="229"/>
      <c r="G89" s="315">
        <f t="shared" ref="G89:I90" si="26">G90</f>
        <v>1780.7884200000001</v>
      </c>
      <c r="H89" s="315">
        <f t="shared" si="26"/>
        <v>0</v>
      </c>
      <c r="I89" s="315">
        <f t="shared" si="26"/>
        <v>0</v>
      </c>
    </row>
    <row r="90" spans="1:9" ht="38.25" customHeight="1" x14ac:dyDescent="0.25">
      <c r="A90" s="262">
        <v>71</v>
      </c>
      <c r="B90" s="211" t="s">
        <v>29</v>
      </c>
      <c r="C90" s="297">
        <v>807</v>
      </c>
      <c r="D90" s="229" t="s">
        <v>96</v>
      </c>
      <c r="E90" s="229" t="s">
        <v>361</v>
      </c>
      <c r="F90" s="275" t="s">
        <v>50</v>
      </c>
      <c r="G90" s="315">
        <f t="shared" si="26"/>
        <v>1780.7884200000001</v>
      </c>
      <c r="H90" s="315">
        <f t="shared" si="26"/>
        <v>0</v>
      </c>
      <c r="I90" s="315">
        <f t="shared" si="26"/>
        <v>0</v>
      </c>
    </row>
    <row r="91" spans="1:9" ht="38.450000000000003" customHeight="1" x14ac:dyDescent="0.25">
      <c r="A91" s="262">
        <v>72</v>
      </c>
      <c r="B91" s="211" t="s">
        <v>34</v>
      </c>
      <c r="C91" s="296">
        <v>807</v>
      </c>
      <c r="D91" s="229" t="s">
        <v>96</v>
      </c>
      <c r="E91" s="229" t="s">
        <v>361</v>
      </c>
      <c r="F91" s="275" t="s">
        <v>36</v>
      </c>
      <c r="G91" s="315">
        <v>1780.7884200000001</v>
      </c>
      <c r="H91" s="315">
        <v>0</v>
      </c>
      <c r="I91" s="315">
        <v>0</v>
      </c>
    </row>
    <row r="92" spans="1:9" ht="161.44999999999999" customHeight="1" x14ac:dyDescent="0.25">
      <c r="A92" s="262">
        <v>73</v>
      </c>
      <c r="B92" s="210" t="s">
        <v>344</v>
      </c>
      <c r="C92" s="296">
        <v>807</v>
      </c>
      <c r="D92" s="229" t="s">
        <v>96</v>
      </c>
      <c r="E92" s="229" t="s">
        <v>360</v>
      </c>
      <c r="F92" s="229"/>
      <c r="G92" s="315">
        <f t="shared" ref="G92:I93" si="27">G93</f>
        <v>30.013999999999999</v>
      </c>
      <c r="H92" s="315">
        <f t="shared" si="27"/>
        <v>0</v>
      </c>
      <c r="I92" s="315">
        <f t="shared" si="27"/>
        <v>0</v>
      </c>
    </row>
    <row r="93" spans="1:9" ht="31.15" customHeight="1" x14ac:dyDescent="0.25">
      <c r="A93" s="262">
        <v>74</v>
      </c>
      <c r="B93" s="211" t="s">
        <v>29</v>
      </c>
      <c r="C93" s="297">
        <v>807</v>
      </c>
      <c r="D93" s="229" t="s">
        <v>96</v>
      </c>
      <c r="E93" s="229" t="s">
        <v>360</v>
      </c>
      <c r="F93" s="275" t="s">
        <v>50</v>
      </c>
      <c r="G93" s="315">
        <f t="shared" si="27"/>
        <v>30.013999999999999</v>
      </c>
      <c r="H93" s="315">
        <f t="shared" si="27"/>
        <v>0</v>
      </c>
      <c r="I93" s="315">
        <f t="shared" si="27"/>
        <v>0</v>
      </c>
    </row>
    <row r="94" spans="1:9" ht="34.15" customHeight="1" x14ac:dyDescent="0.25">
      <c r="A94" s="262">
        <v>75</v>
      </c>
      <c r="B94" s="211" t="s">
        <v>34</v>
      </c>
      <c r="C94" s="296">
        <v>807</v>
      </c>
      <c r="D94" s="229" t="s">
        <v>96</v>
      </c>
      <c r="E94" s="229" t="s">
        <v>360</v>
      </c>
      <c r="F94" s="275" t="s">
        <v>36</v>
      </c>
      <c r="G94" s="315">
        <v>30.013999999999999</v>
      </c>
      <c r="H94" s="315">
        <v>0</v>
      </c>
      <c r="I94" s="315">
        <v>0</v>
      </c>
    </row>
    <row r="95" spans="1:9" ht="112.15" customHeight="1" x14ac:dyDescent="0.25">
      <c r="A95" s="262">
        <v>76</v>
      </c>
      <c r="B95" s="210" t="s">
        <v>364</v>
      </c>
      <c r="C95" s="296">
        <v>807</v>
      </c>
      <c r="D95" s="229" t="s">
        <v>96</v>
      </c>
      <c r="E95" s="229" t="s">
        <v>258</v>
      </c>
      <c r="F95" s="229"/>
      <c r="G95" s="315">
        <f t="shared" ref="G95:I96" si="28">G96</f>
        <v>270</v>
      </c>
      <c r="H95" s="315">
        <f t="shared" si="28"/>
        <v>491.09800000000001</v>
      </c>
      <c r="I95" s="315">
        <f t="shared" si="28"/>
        <v>382.09800000000001</v>
      </c>
    </row>
    <row r="96" spans="1:9" ht="45" customHeight="1" x14ac:dyDescent="0.25">
      <c r="A96" s="262">
        <v>77</v>
      </c>
      <c r="B96" s="210" t="s">
        <v>393</v>
      </c>
      <c r="C96" s="293">
        <v>807</v>
      </c>
      <c r="D96" s="229" t="s">
        <v>96</v>
      </c>
      <c r="E96" s="229" t="s">
        <v>258</v>
      </c>
      <c r="F96" s="275" t="s">
        <v>41</v>
      </c>
      <c r="G96" s="315">
        <f t="shared" si="28"/>
        <v>270</v>
      </c>
      <c r="H96" s="315">
        <f t="shared" si="28"/>
        <v>491.09800000000001</v>
      </c>
      <c r="I96" s="315">
        <f t="shared" si="28"/>
        <v>382.09800000000001</v>
      </c>
    </row>
    <row r="97" spans="1:9" ht="48.75" customHeight="1" x14ac:dyDescent="0.25">
      <c r="A97" s="262">
        <v>78</v>
      </c>
      <c r="B97" s="210" t="s">
        <v>112</v>
      </c>
      <c r="C97" s="296">
        <v>807</v>
      </c>
      <c r="D97" s="229" t="s">
        <v>96</v>
      </c>
      <c r="E97" s="229" t="s">
        <v>258</v>
      </c>
      <c r="F97" s="229" t="s">
        <v>35</v>
      </c>
      <c r="G97" s="315">
        <f>250+20</f>
        <v>270</v>
      </c>
      <c r="H97" s="315">
        <f>782.398-291.3</f>
        <v>491.09800000000001</v>
      </c>
      <c r="I97" s="315">
        <f>782.398-400.3</f>
        <v>382.09800000000001</v>
      </c>
    </row>
    <row r="98" spans="1:9" ht="148.5" customHeight="1" x14ac:dyDescent="0.25">
      <c r="A98" s="262">
        <v>79</v>
      </c>
      <c r="B98" s="210" t="s">
        <v>211</v>
      </c>
      <c r="C98" s="266">
        <v>807</v>
      </c>
      <c r="D98" s="229" t="s">
        <v>96</v>
      </c>
      <c r="E98" s="229" t="s">
        <v>131</v>
      </c>
      <c r="F98" s="229"/>
      <c r="G98" s="315">
        <f t="shared" ref="G98:I99" si="29">G99</f>
        <v>592.29022999999995</v>
      </c>
      <c r="H98" s="315">
        <f t="shared" si="29"/>
        <v>291.3</v>
      </c>
      <c r="I98" s="315">
        <f t="shared" si="29"/>
        <v>400.3</v>
      </c>
    </row>
    <row r="99" spans="1:9" ht="38.25" customHeight="1" x14ac:dyDescent="0.25">
      <c r="A99" s="262">
        <v>80</v>
      </c>
      <c r="B99" s="210" t="s">
        <v>393</v>
      </c>
      <c r="C99" s="293">
        <v>807</v>
      </c>
      <c r="D99" s="229" t="s">
        <v>96</v>
      </c>
      <c r="E99" s="229" t="s">
        <v>131</v>
      </c>
      <c r="F99" s="275" t="s">
        <v>41</v>
      </c>
      <c r="G99" s="315">
        <f t="shared" si="29"/>
        <v>592.29022999999995</v>
      </c>
      <c r="H99" s="315">
        <f t="shared" si="29"/>
        <v>291.3</v>
      </c>
      <c r="I99" s="315">
        <f t="shared" si="29"/>
        <v>400.3</v>
      </c>
    </row>
    <row r="100" spans="1:9" ht="48.75" customHeight="1" x14ac:dyDescent="0.25">
      <c r="A100" s="262">
        <v>81</v>
      </c>
      <c r="B100" s="210" t="s">
        <v>112</v>
      </c>
      <c r="C100" s="266">
        <v>807</v>
      </c>
      <c r="D100" s="229" t="s">
        <v>96</v>
      </c>
      <c r="E100" s="229" t="s">
        <v>131</v>
      </c>
      <c r="F100" s="229" t="s">
        <v>35</v>
      </c>
      <c r="G100" s="315">
        <v>592.29022999999995</v>
      </c>
      <c r="H100" s="315">
        <v>291.3</v>
      </c>
      <c r="I100" s="315">
        <v>400.3</v>
      </c>
    </row>
    <row r="101" spans="1:9" ht="18.75" customHeight="1" x14ac:dyDescent="0.25">
      <c r="A101" s="262">
        <v>82</v>
      </c>
      <c r="B101" s="276" t="s">
        <v>31</v>
      </c>
      <c r="C101" s="266">
        <v>807</v>
      </c>
      <c r="D101" s="277" t="s">
        <v>97</v>
      </c>
      <c r="E101" s="277"/>
      <c r="F101" s="277"/>
      <c r="G101" s="316">
        <f>G102+G115</f>
        <v>987.61206000000004</v>
      </c>
      <c r="H101" s="316">
        <f>H102+H115</f>
        <v>820.48500000000001</v>
      </c>
      <c r="I101" s="316">
        <f>I102+I115</f>
        <v>820.48500000000001</v>
      </c>
    </row>
    <row r="102" spans="1:9" ht="18.75" customHeight="1" x14ac:dyDescent="0.25">
      <c r="A102" s="262">
        <v>83</v>
      </c>
      <c r="B102" s="285" t="s">
        <v>219</v>
      </c>
      <c r="C102" s="266">
        <v>807</v>
      </c>
      <c r="D102" s="277" t="s">
        <v>220</v>
      </c>
      <c r="E102" s="277"/>
      <c r="F102" s="277"/>
      <c r="G102" s="316">
        <f>G103</f>
        <v>185.13863000000001</v>
      </c>
      <c r="H102" s="316">
        <f t="shared" ref="H102:I102" si="30">H103</f>
        <v>155.285</v>
      </c>
      <c r="I102" s="316">
        <f t="shared" si="30"/>
        <v>155.285</v>
      </c>
    </row>
    <row r="103" spans="1:9" ht="18.75" customHeight="1" x14ac:dyDescent="0.25">
      <c r="A103" s="262">
        <v>84</v>
      </c>
      <c r="B103" s="271" t="s">
        <v>145</v>
      </c>
      <c r="C103" s="266">
        <v>807</v>
      </c>
      <c r="D103" s="229" t="s">
        <v>220</v>
      </c>
      <c r="E103" s="229" t="s">
        <v>123</v>
      </c>
      <c r="F103" s="298"/>
      <c r="G103" s="315">
        <f>G104+G109+G112</f>
        <v>185.13863000000001</v>
      </c>
      <c r="H103" s="315">
        <f>H104+H109+H112</f>
        <v>155.285</v>
      </c>
      <c r="I103" s="315">
        <f>I104+I109+I112</f>
        <v>155.285</v>
      </c>
    </row>
    <row r="104" spans="1:9" ht="48.75" customHeight="1" x14ac:dyDescent="0.25">
      <c r="A104" s="262">
        <v>85</v>
      </c>
      <c r="B104" s="285" t="s">
        <v>221</v>
      </c>
      <c r="C104" s="266">
        <v>807</v>
      </c>
      <c r="D104" s="229" t="s">
        <v>220</v>
      </c>
      <c r="E104" s="229" t="s">
        <v>222</v>
      </c>
      <c r="F104" s="298"/>
      <c r="G104" s="315">
        <f>G105+G107</f>
        <v>80.138630000000006</v>
      </c>
      <c r="H104" s="315">
        <f t="shared" ref="H104:I104" si="31">H105</f>
        <v>24.815000000000001</v>
      </c>
      <c r="I104" s="315">
        <f t="shared" si="31"/>
        <v>24.815000000000001</v>
      </c>
    </row>
    <row r="105" spans="1:9" ht="42" customHeight="1" x14ac:dyDescent="0.25">
      <c r="A105" s="262">
        <v>86</v>
      </c>
      <c r="B105" s="210" t="s">
        <v>393</v>
      </c>
      <c r="C105" s="266">
        <v>807</v>
      </c>
      <c r="D105" s="229" t="s">
        <v>220</v>
      </c>
      <c r="E105" s="229" t="s">
        <v>222</v>
      </c>
      <c r="F105" s="298" t="s">
        <v>41</v>
      </c>
      <c r="G105" s="315">
        <f>G106</f>
        <v>80.133250000000004</v>
      </c>
      <c r="H105" s="315">
        <f>H106</f>
        <v>24.815000000000001</v>
      </c>
      <c r="I105" s="315">
        <f>I106</f>
        <v>24.815000000000001</v>
      </c>
    </row>
    <row r="106" spans="1:9" ht="53.25" customHeight="1" x14ac:dyDescent="0.25">
      <c r="A106" s="262">
        <v>87</v>
      </c>
      <c r="B106" s="210" t="s">
        <v>112</v>
      </c>
      <c r="C106" s="266">
        <v>807</v>
      </c>
      <c r="D106" s="229" t="s">
        <v>220</v>
      </c>
      <c r="E106" s="229" t="s">
        <v>222</v>
      </c>
      <c r="F106" s="298" t="s">
        <v>35</v>
      </c>
      <c r="G106" s="317">
        <v>80.133250000000004</v>
      </c>
      <c r="H106" s="317">
        <v>24.815000000000001</v>
      </c>
      <c r="I106" s="317">
        <v>24.815000000000001</v>
      </c>
    </row>
    <row r="107" spans="1:9" ht="17.25" customHeight="1" x14ac:dyDescent="0.25">
      <c r="A107" s="262">
        <v>88</v>
      </c>
      <c r="B107" s="271" t="s">
        <v>46</v>
      </c>
      <c r="C107" s="266">
        <v>807</v>
      </c>
      <c r="D107" s="229" t="s">
        <v>220</v>
      </c>
      <c r="E107" s="229" t="s">
        <v>222</v>
      </c>
      <c r="F107" s="229" t="s">
        <v>47</v>
      </c>
      <c r="G107" s="315">
        <f>G108</f>
        <v>5.3800000000000002E-3</v>
      </c>
      <c r="H107" s="315">
        <f>H108</f>
        <v>0</v>
      </c>
      <c r="I107" s="315">
        <f>I108</f>
        <v>0</v>
      </c>
    </row>
    <row r="108" spans="1:9" ht="27" customHeight="1" x14ac:dyDescent="0.25">
      <c r="A108" s="262">
        <v>89</v>
      </c>
      <c r="B108" s="271" t="s">
        <v>48</v>
      </c>
      <c r="C108" s="266">
        <v>807</v>
      </c>
      <c r="D108" s="229" t="s">
        <v>220</v>
      </c>
      <c r="E108" s="229" t="s">
        <v>222</v>
      </c>
      <c r="F108" s="229" t="s">
        <v>38</v>
      </c>
      <c r="G108" s="315">
        <v>5.3800000000000002E-3</v>
      </c>
      <c r="H108" s="315">
        <v>0</v>
      </c>
      <c r="I108" s="315">
        <v>0</v>
      </c>
    </row>
    <row r="109" spans="1:9" ht="38.25" customHeight="1" x14ac:dyDescent="0.25">
      <c r="A109" s="262">
        <v>90</v>
      </c>
      <c r="B109" s="292" t="s">
        <v>384</v>
      </c>
      <c r="C109" s="266">
        <v>807</v>
      </c>
      <c r="D109" s="229" t="s">
        <v>220</v>
      </c>
      <c r="E109" s="229" t="s">
        <v>362</v>
      </c>
      <c r="F109" s="284"/>
      <c r="G109" s="315">
        <f>G110</f>
        <v>105</v>
      </c>
      <c r="H109" s="315">
        <f t="shared" ref="H109:I110" si="32">H110</f>
        <v>0</v>
      </c>
      <c r="I109" s="315">
        <f t="shared" si="32"/>
        <v>0</v>
      </c>
    </row>
    <row r="110" spans="1:9" ht="51.75" customHeight="1" x14ac:dyDescent="0.25">
      <c r="A110" s="262">
        <v>91</v>
      </c>
      <c r="B110" s="210" t="s">
        <v>393</v>
      </c>
      <c r="C110" s="266">
        <v>807</v>
      </c>
      <c r="D110" s="229" t="s">
        <v>220</v>
      </c>
      <c r="E110" s="229" t="s">
        <v>362</v>
      </c>
      <c r="F110" s="284" t="s">
        <v>41</v>
      </c>
      <c r="G110" s="315">
        <f>G111</f>
        <v>105</v>
      </c>
      <c r="H110" s="315">
        <f t="shared" si="32"/>
        <v>0</v>
      </c>
      <c r="I110" s="315">
        <f t="shared" si="32"/>
        <v>0</v>
      </c>
    </row>
    <row r="111" spans="1:9" ht="49.5" customHeight="1" x14ac:dyDescent="0.25">
      <c r="A111" s="262">
        <v>92</v>
      </c>
      <c r="B111" s="210" t="s">
        <v>112</v>
      </c>
      <c r="C111" s="266">
        <v>807</v>
      </c>
      <c r="D111" s="229" t="s">
        <v>220</v>
      </c>
      <c r="E111" s="229" t="s">
        <v>362</v>
      </c>
      <c r="F111" s="284" t="s">
        <v>35</v>
      </c>
      <c r="G111" s="315">
        <v>105</v>
      </c>
      <c r="H111" s="315">
        <v>0</v>
      </c>
      <c r="I111" s="315">
        <v>0</v>
      </c>
    </row>
    <row r="112" spans="1:9" ht="48.75" customHeight="1" x14ac:dyDescent="0.25">
      <c r="A112" s="262">
        <v>93</v>
      </c>
      <c r="B112" s="285" t="s">
        <v>223</v>
      </c>
      <c r="C112" s="266">
        <v>807</v>
      </c>
      <c r="D112" s="229" t="s">
        <v>220</v>
      </c>
      <c r="E112" s="229" t="s">
        <v>224</v>
      </c>
      <c r="F112" s="284"/>
      <c r="G112" s="315">
        <f>G113</f>
        <v>0</v>
      </c>
      <c r="H112" s="315">
        <f t="shared" ref="H112:I113" si="33">H113</f>
        <v>130.47</v>
      </c>
      <c r="I112" s="315">
        <f t="shared" si="33"/>
        <v>130.47</v>
      </c>
    </row>
    <row r="113" spans="1:9" ht="51.75" customHeight="1" x14ac:dyDescent="0.25">
      <c r="A113" s="262">
        <v>94</v>
      </c>
      <c r="B113" s="210" t="s">
        <v>393</v>
      </c>
      <c r="C113" s="266">
        <v>807</v>
      </c>
      <c r="D113" s="229" t="s">
        <v>220</v>
      </c>
      <c r="E113" s="229" t="s">
        <v>224</v>
      </c>
      <c r="F113" s="284" t="s">
        <v>41</v>
      </c>
      <c r="G113" s="315">
        <f>G114</f>
        <v>0</v>
      </c>
      <c r="H113" s="315">
        <f t="shared" si="33"/>
        <v>130.47</v>
      </c>
      <c r="I113" s="315">
        <f t="shared" si="33"/>
        <v>130.47</v>
      </c>
    </row>
    <row r="114" spans="1:9" ht="49.5" customHeight="1" x14ac:dyDescent="0.25">
      <c r="A114" s="262">
        <v>95</v>
      </c>
      <c r="B114" s="210" t="s">
        <v>112</v>
      </c>
      <c r="C114" s="266">
        <v>807</v>
      </c>
      <c r="D114" s="229" t="s">
        <v>220</v>
      </c>
      <c r="E114" s="229" t="s">
        <v>224</v>
      </c>
      <c r="F114" s="284" t="s">
        <v>35</v>
      </c>
      <c r="G114" s="315">
        <v>0</v>
      </c>
      <c r="H114" s="315">
        <f t="shared" ref="H114:I114" si="34">149.458-18.988</f>
        <v>130.47</v>
      </c>
      <c r="I114" s="315">
        <f t="shared" si="34"/>
        <v>130.47</v>
      </c>
    </row>
    <row r="115" spans="1:9" s="265" customFormat="1" ht="32.25" customHeight="1" x14ac:dyDescent="0.2">
      <c r="A115" s="262">
        <v>96</v>
      </c>
      <c r="B115" s="299" t="s">
        <v>33</v>
      </c>
      <c r="C115" s="264">
        <v>807</v>
      </c>
      <c r="D115" s="277" t="s">
        <v>98</v>
      </c>
      <c r="E115" s="277"/>
      <c r="F115" s="277"/>
      <c r="G115" s="316">
        <f>G116+G132</f>
        <v>802.47343000000001</v>
      </c>
      <c r="H115" s="316">
        <f t="shared" ref="H115:I115" si="35">H116+H132</f>
        <v>665.2</v>
      </c>
      <c r="I115" s="316">
        <f t="shared" si="35"/>
        <v>665.2</v>
      </c>
    </row>
    <row r="116" spans="1:9" ht="47.25" customHeight="1" x14ac:dyDescent="0.25">
      <c r="A116" s="262">
        <v>97</v>
      </c>
      <c r="B116" s="271" t="s">
        <v>113</v>
      </c>
      <c r="C116" s="266">
        <v>807</v>
      </c>
      <c r="D116" s="229" t="s">
        <v>98</v>
      </c>
      <c r="E116" s="229" t="s">
        <v>130</v>
      </c>
      <c r="F116" s="229"/>
      <c r="G116" s="315">
        <f>G117+G127</f>
        <v>730.47343000000001</v>
      </c>
      <c r="H116" s="315">
        <f t="shared" ref="H116:I116" si="36">H117+H127</f>
        <v>665.2</v>
      </c>
      <c r="I116" s="315">
        <f t="shared" si="36"/>
        <v>665.2</v>
      </c>
    </row>
    <row r="117" spans="1:9" ht="45" x14ac:dyDescent="0.25">
      <c r="A117" s="262">
        <v>98</v>
      </c>
      <c r="B117" s="210" t="s">
        <v>212</v>
      </c>
      <c r="C117" s="266">
        <v>807</v>
      </c>
      <c r="D117" s="229" t="s">
        <v>98</v>
      </c>
      <c r="E117" s="229" t="s">
        <v>132</v>
      </c>
      <c r="F117" s="229"/>
      <c r="G117" s="315">
        <f>G118++G121+G124</f>
        <v>515.56700000000001</v>
      </c>
      <c r="H117" s="315">
        <f t="shared" ref="H117:I117" si="37">H118++H121+H124</f>
        <v>620.90000000000009</v>
      </c>
      <c r="I117" s="315">
        <f t="shared" si="37"/>
        <v>620.90000000000009</v>
      </c>
    </row>
    <row r="118" spans="1:9" ht="94.5" customHeight="1" x14ac:dyDescent="0.25">
      <c r="A118" s="262">
        <v>99</v>
      </c>
      <c r="B118" s="300" t="s">
        <v>245</v>
      </c>
      <c r="C118" s="266">
        <v>807</v>
      </c>
      <c r="D118" s="229" t="s">
        <v>98</v>
      </c>
      <c r="E118" s="229" t="s">
        <v>133</v>
      </c>
      <c r="F118" s="229"/>
      <c r="G118" s="315">
        <f t="shared" ref="G118:I119" si="38">G119</f>
        <v>485.738</v>
      </c>
      <c r="H118" s="315">
        <f t="shared" si="38"/>
        <v>469.90300000000002</v>
      </c>
      <c r="I118" s="315">
        <f t="shared" si="38"/>
        <v>469.90300000000002</v>
      </c>
    </row>
    <row r="119" spans="1:9" ht="45" x14ac:dyDescent="0.25">
      <c r="A119" s="262">
        <v>100</v>
      </c>
      <c r="B119" s="210" t="s">
        <v>393</v>
      </c>
      <c r="C119" s="266">
        <v>807</v>
      </c>
      <c r="D119" s="229" t="s">
        <v>98</v>
      </c>
      <c r="E119" s="229" t="s">
        <v>133</v>
      </c>
      <c r="F119" s="229" t="s">
        <v>41</v>
      </c>
      <c r="G119" s="315">
        <f t="shared" si="38"/>
        <v>485.738</v>
      </c>
      <c r="H119" s="315">
        <f t="shared" si="38"/>
        <v>469.90300000000002</v>
      </c>
      <c r="I119" s="315">
        <f t="shared" si="38"/>
        <v>469.90300000000002</v>
      </c>
    </row>
    <row r="120" spans="1:9" ht="45" x14ac:dyDescent="0.25">
      <c r="A120" s="262">
        <v>101</v>
      </c>
      <c r="B120" s="210" t="s">
        <v>112</v>
      </c>
      <c r="C120" s="266">
        <v>807</v>
      </c>
      <c r="D120" s="229" t="s">
        <v>98</v>
      </c>
      <c r="E120" s="229" t="s">
        <v>133</v>
      </c>
      <c r="F120" s="229" t="s">
        <v>35</v>
      </c>
      <c r="G120" s="315">
        <v>485.738</v>
      </c>
      <c r="H120" s="315">
        <v>469.90300000000002</v>
      </c>
      <c r="I120" s="315">
        <v>469.90300000000002</v>
      </c>
    </row>
    <row r="121" spans="1:9" ht="105" x14ac:dyDescent="0.25">
      <c r="A121" s="262">
        <v>102</v>
      </c>
      <c r="B121" s="210" t="s">
        <v>214</v>
      </c>
      <c r="C121" s="266">
        <v>807</v>
      </c>
      <c r="D121" s="229" t="s">
        <v>98</v>
      </c>
      <c r="E121" s="229" t="s">
        <v>134</v>
      </c>
      <c r="F121" s="229"/>
      <c r="G121" s="315">
        <f>G123</f>
        <v>29.829000000000001</v>
      </c>
      <c r="H121" s="315">
        <f>H123</f>
        <v>55.2</v>
      </c>
      <c r="I121" s="315">
        <f>I123</f>
        <v>55.2</v>
      </c>
    </row>
    <row r="122" spans="1:9" ht="45" x14ac:dyDescent="0.25">
      <c r="A122" s="262">
        <v>103</v>
      </c>
      <c r="B122" s="210" t="s">
        <v>393</v>
      </c>
      <c r="C122" s="266">
        <v>807</v>
      </c>
      <c r="D122" s="229" t="s">
        <v>98</v>
      </c>
      <c r="E122" s="229" t="s">
        <v>135</v>
      </c>
      <c r="F122" s="229" t="s">
        <v>41</v>
      </c>
      <c r="G122" s="315">
        <f>G123</f>
        <v>29.829000000000001</v>
      </c>
      <c r="H122" s="315">
        <f t="shared" ref="H122:I122" si="39">H123</f>
        <v>55.2</v>
      </c>
      <c r="I122" s="315">
        <f t="shared" si="39"/>
        <v>55.2</v>
      </c>
    </row>
    <row r="123" spans="1:9" ht="48" customHeight="1" x14ac:dyDescent="0.25">
      <c r="A123" s="262">
        <v>104</v>
      </c>
      <c r="B123" s="210" t="s">
        <v>112</v>
      </c>
      <c r="C123" s="266">
        <v>807</v>
      </c>
      <c r="D123" s="229" t="s">
        <v>98</v>
      </c>
      <c r="E123" s="229" t="s">
        <v>135</v>
      </c>
      <c r="F123" s="229" t="s">
        <v>35</v>
      </c>
      <c r="G123" s="315">
        <v>29.829000000000001</v>
      </c>
      <c r="H123" s="315">
        <v>55.2</v>
      </c>
      <c r="I123" s="315">
        <v>55.2</v>
      </c>
    </row>
    <row r="124" spans="1:9" s="294" customFormat="1" ht="106.5" customHeight="1" x14ac:dyDescent="0.25">
      <c r="A124" s="262">
        <v>105</v>
      </c>
      <c r="B124" s="292" t="s">
        <v>215</v>
      </c>
      <c r="C124" s="293">
        <v>807</v>
      </c>
      <c r="D124" s="229" t="s">
        <v>98</v>
      </c>
      <c r="E124" s="229" t="s">
        <v>136</v>
      </c>
      <c r="F124" s="275"/>
      <c r="G124" s="315">
        <f t="shared" ref="G124:I125" si="40">G125</f>
        <v>0</v>
      </c>
      <c r="H124" s="315">
        <f t="shared" si="40"/>
        <v>95.796999999999997</v>
      </c>
      <c r="I124" s="315">
        <f t="shared" si="40"/>
        <v>95.796999999999997</v>
      </c>
    </row>
    <row r="125" spans="1:9" s="294" customFormat="1" ht="41.25" customHeight="1" x14ac:dyDescent="0.25">
      <c r="A125" s="262">
        <v>106</v>
      </c>
      <c r="B125" s="210" t="s">
        <v>393</v>
      </c>
      <c r="C125" s="293">
        <v>807</v>
      </c>
      <c r="D125" s="229" t="s">
        <v>98</v>
      </c>
      <c r="E125" s="229" t="s">
        <v>136</v>
      </c>
      <c r="F125" s="229" t="s">
        <v>41</v>
      </c>
      <c r="G125" s="315">
        <f t="shared" si="40"/>
        <v>0</v>
      </c>
      <c r="H125" s="315">
        <f t="shared" si="40"/>
        <v>95.796999999999997</v>
      </c>
      <c r="I125" s="315">
        <f t="shared" si="40"/>
        <v>95.796999999999997</v>
      </c>
    </row>
    <row r="126" spans="1:9" s="294" customFormat="1" ht="50.25" customHeight="1" x14ac:dyDescent="0.25">
      <c r="A126" s="262">
        <v>107</v>
      </c>
      <c r="B126" s="210" t="s">
        <v>112</v>
      </c>
      <c r="C126" s="293">
        <v>807</v>
      </c>
      <c r="D126" s="229" t="s">
        <v>98</v>
      </c>
      <c r="E126" s="229" t="s">
        <v>136</v>
      </c>
      <c r="F126" s="229" t="s">
        <v>35</v>
      </c>
      <c r="G126" s="315">
        <v>0</v>
      </c>
      <c r="H126" s="315">
        <v>95.796999999999997</v>
      </c>
      <c r="I126" s="315">
        <v>95.796999999999997</v>
      </c>
    </row>
    <row r="127" spans="1:9" s="294" customFormat="1" ht="51.75" customHeight="1" x14ac:dyDescent="0.25">
      <c r="A127" s="262">
        <v>108</v>
      </c>
      <c r="B127" s="271" t="s">
        <v>113</v>
      </c>
      <c r="C127" s="293">
        <v>807</v>
      </c>
      <c r="D127" s="229" t="s">
        <v>98</v>
      </c>
      <c r="E127" s="229" t="s">
        <v>130</v>
      </c>
      <c r="F127" s="229"/>
      <c r="G127" s="315">
        <f>G128</f>
        <v>214.90643</v>
      </c>
      <c r="H127" s="315">
        <f t="shared" ref="H127:I130" si="41">H128</f>
        <v>44.3</v>
      </c>
      <c r="I127" s="315">
        <f t="shared" si="41"/>
        <v>44.3</v>
      </c>
    </row>
    <row r="128" spans="1:9" s="294" customFormat="1" ht="64.150000000000006" customHeight="1" x14ac:dyDescent="0.25">
      <c r="A128" s="262">
        <v>109</v>
      </c>
      <c r="B128" s="271" t="s">
        <v>225</v>
      </c>
      <c r="C128" s="293">
        <v>807</v>
      </c>
      <c r="D128" s="229" t="s">
        <v>98</v>
      </c>
      <c r="E128" s="229" t="s">
        <v>226</v>
      </c>
      <c r="F128" s="275"/>
      <c r="G128" s="315">
        <f>G129</f>
        <v>214.90643</v>
      </c>
      <c r="H128" s="315">
        <f t="shared" si="41"/>
        <v>44.3</v>
      </c>
      <c r="I128" s="315">
        <f t="shared" si="41"/>
        <v>44.3</v>
      </c>
    </row>
    <row r="129" spans="1:9" s="294" customFormat="1" ht="125.45" customHeight="1" x14ac:dyDescent="0.25">
      <c r="A129" s="262">
        <v>110</v>
      </c>
      <c r="B129" s="292" t="s">
        <v>227</v>
      </c>
      <c r="C129" s="293">
        <v>807</v>
      </c>
      <c r="D129" s="229" t="s">
        <v>98</v>
      </c>
      <c r="E129" s="229" t="s">
        <v>228</v>
      </c>
      <c r="F129" s="229"/>
      <c r="G129" s="315">
        <f>G130</f>
        <v>214.90643</v>
      </c>
      <c r="H129" s="315">
        <f t="shared" si="41"/>
        <v>44.3</v>
      </c>
      <c r="I129" s="315">
        <f t="shared" si="41"/>
        <v>44.3</v>
      </c>
    </row>
    <row r="130" spans="1:9" s="294" customFormat="1" ht="37.5" customHeight="1" x14ac:dyDescent="0.25">
      <c r="A130" s="262">
        <v>111</v>
      </c>
      <c r="B130" s="210" t="s">
        <v>393</v>
      </c>
      <c r="C130" s="293">
        <v>807</v>
      </c>
      <c r="D130" s="229" t="s">
        <v>98</v>
      </c>
      <c r="E130" s="229" t="s">
        <v>228</v>
      </c>
      <c r="F130" s="229" t="s">
        <v>41</v>
      </c>
      <c r="G130" s="315">
        <f>G131</f>
        <v>214.90643</v>
      </c>
      <c r="H130" s="315">
        <f t="shared" si="41"/>
        <v>44.3</v>
      </c>
      <c r="I130" s="315">
        <f t="shared" si="41"/>
        <v>44.3</v>
      </c>
    </row>
    <row r="131" spans="1:9" s="294" customFormat="1" ht="41.25" customHeight="1" x14ac:dyDescent="0.25">
      <c r="A131" s="262">
        <v>112</v>
      </c>
      <c r="B131" s="210" t="s">
        <v>112</v>
      </c>
      <c r="C131" s="293">
        <v>807</v>
      </c>
      <c r="D131" s="229" t="s">
        <v>98</v>
      </c>
      <c r="E131" s="229" t="s">
        <v>228</v>
      </c>
      <c r="F131" s="229" t="s">
        <v>35</v>
      </c>
      <c r="G131" s="315">
        <f>215.9-0.99357</f>
        <v>214.90643</v>
      </c>
      <c r="H131" s="315">
        <v>44.3</v>
      </c>
      <c r="I131" s="315">
        <v>44.3</v>
      </c>
    </row>
    <row r="132" spans="1:9" s="294" customFormat="1" ht="33" customHeight="1" x14ac:dyDescent="0.25">
      <c r="A132" s="262">
        <v>113</v>
      </c>
      <c r="B132" s="271" t="s">
        <v>39</v>
      </c>
      <c r="C132" s="293">
        <v>807</v>
      </c>
      <c r="D132" s="229" t="s">
        <v>98</v>
      </c>
      <c r="E132" s="229" t="s">
        <v>115</v>
      </c>
      <c r="F132" s="229"/>
      <c r="G132" s="315">
        <f>G134</f>
        <v>72</v>
      </c>
      <c r="H132" s="315">
        <f>H134</f>
        <v>0</v>
      </c>
      <c r="I132" s="315">
        <f>I134</f>
        <v>0</v>
      </c>
    </row>
    <row r="133" spans="1:9" s="294" customFormat="1" ht="33" customHeight="1" x14ac:dyDescent="0.25">
      <c r="A133" s="262">
        <v>114</v>
      </c>
      <c r="B133" s="271" t="s">
        <v>145</v>
      </c>
      <c r="C133" s="293">
        <v>807</v>
      </c>
      <c r="D133" s="229" t="s">
        <v>98</v>
      </c>
      <c r="E133" s="229" t="s">
        <v>123</v>
      </c>
      <c r="F133" s="229"/>
      <c r="G133" s="315">
        <f>G134</f>
        <v>72</v>
      </c>
      <c r="H133" s="315">
        <f t="shared" ref="H133:I135" si="42">H134</f>
        <v>0</v>
      </c>
      <c r="I133" s="315">
        <f t="shared" si="42"/>
        <v>0</v>
      </c>
    </row>
    <row r="134" spans="1:9" s="294" customFormat="1" ht="44.45" customHeight="1" x14ac:dyDescent="0.25">
      <c r="A134" s="262">
        <v>115</v>
      </c>
      <c r="B134" s="292" t="s">
        <v>384</v>
      </c>
      <c r="C134" s="293">
        <v>807</v>
      </c>
      <c r="D134" s="229" t="s">
        <v>98</v>
      </c>
      <c r="E134" s="229" t="s">
        <v>362</v>
      </c>
      <c r="F134" s="229"/>
      <c r="G134" s="315">
        <f>G135</f>
        <v>72</v>
      </c>
      <c r="H134" s="315">
        <f t="shared" si="42"/>
        <v>0</v>
      </c>
      <c r="I134" s="315">
        <f t="shared" si="42"/>
        <v>0</v>
      </c>
    </row>
    <row r="135" spans="1:9" s="294" customFormat="1" ht="37.5" customHeight="1" x14ac:dyDescent="0.25">
      <c r="A135" s="262">
        <v>116</v>
      </c>
      <c r="B135" s="210" t="s">
        <v>155</v>
      </c>
      <c r="C135" s="293">
        <v>807</v>
      </c>
      <c r="D135" s="229" t="s">
        <v>98</v>
      </c>
      <c r="E135" s="229" t="s">
        <v>362</v>
      </c>
      <c r="F135" s="229" t="s">
        <v>41</v>
      </c>
      <c r="G135" s="315">
        <f>G136</f>
        <v>72</v>
      </c>
      <c r="H135" s="315">
        <f t="shared" si="42"/>
        <v>0</v>
      </c>
      <c r="I135" s="315">
        <f t="shared" si="42"/>
        <v>0</v>
      </c>
    </row>
    <row r="136" spans="1:9" s="294" customFormat="1" ht="41.25" customHeight="1" x14ac:dyDescent="0.25">
      <c r="A136" s="262">
        <v>117</v>
      </c>
      <c r="B136" s="210" t="s">
        <v>112</v>
      </c>
      <c r="C136" s="293">
        <v>807</v>
      </c>
      <c r="D136" s="229" t="s">
        <v>98</v>
      </c>
      <c r="E136" s="229" t="s">
        <v>362</v>
      </c>
      <c r="F136" s="229" t="s">
        <v>35</v>
      </c>
      <c r="G136" s="315">
        <v>72</v>
      </c>
      <c r="H136" s="315">
        <v>0</v>
      </c>
      <c r="I136" s="315">
        <v>0</v>
      </c>
    </row>
    <row r="137" spans="1:9" ht="33" customHeight="1" x14ac:dyDescent="0.25">
      <c r="A137" s="262">
        <v>118</v>
      </c>
      <c r="B137" s="295" t="s">
        <v>152</v>
      </c>
      <c r="C137" s="266">
        <v>807</v>
      </c>
      <c r="D137" s="277" t="s">
        <v>91</v>
      </c>
      <c r="E137" s="277"/>
      <c r="F137" s="277"/>
      <c r="G137" s="316">
        <f t="shared" ref="G137:I142" si="43">G138</f>
        <v>5246.0739999999996</v>
      </c>
      <c r="H137" s="316">
        <f t="shared" si="43"/>
        <v>4391.6440000000002</v>
      </c>
      <c r="I137" s="316">
        <f t="shared" si="43"/>
        <v>4391.6440000000002</v>
      </c>
    </row>
    <row r="138" spans="1:9" ht="21" customHeight="1" x14ac:dyDescent="0.25">
      <c r="A138" s="262">
        <v>119</v>
      </c>
      <c r="B138" s="271" t="s">
        <v>30</v>
      </c>
      <c r="C138" s="266">
        <v>807</v>
      </c>
      <c r="D138" s="229" t="s">
        <v>92</v>
      </c>
      <c r="E138" s="229"/>
      <c r="F138" s="229"/>
      <c r="G138" s="315">
        <f>G139</f>
        <v>5246.0739999999996</v>
      </c>
      <c r="H138" s="315">
        <f t="shared" si="43"/>
        <v>4391.6440000000002</v>
      </c>
      <c r="I138" s="315">
        <f t="shared" si="43"/>
        <v>4391.6440000000002</v>
      </c>
    </row>
    <row r="139" spans="1:9" ht="22.5" customHeight="1" x14ac:dyDescent="0.25">
      <c r="A139" s="262">
        <v>120</v>
      </c>
      <c r="B139" s="271" t="s">
        <v>39</v>
      </c>
      <c r="C139" s="266">
        <v>807</v>
      </c>
      <c r="D139" s="229" t="s">
        <v>92</v>
      </c>
      <c r="E139" s="275" t="s">
        <v>115</v>
      </c>
      <c r="F139" s="275"/>
      <c r="G139" s="315">
        <f>G140</f>
        <v>5246.0739999999996</v>
      </c>
      <c r="H139" s="315">
        <f t="shared" si="43"/>
        <v>4391.6440000000002</v>
      </c>
      <c r="I139" s="315">
        <f t="shared" si="43"/>
        <v>4391.6440000000002</v>
      </c>
    </row>
    <row r="140" spans="1:9" ht="21.75" customHeight="1" x14ac:dyDescent="0.25">
      <c r="A140" s="262">
        <v>121</v>
      </c>
      <c r="B140" s="271" t="s">
        <v>141</v>
      </c>
      <c r="C140" s="266">
        <v>807</v>
      </c>
      <c r="D140" s="229" t="s">
        <v>92</v>
      </c>
      <c r="E140" s="275" t="s">
        <v>169</v>
      </c>
      <c r="F140" s="275"/>
      <c r="G140" s="315">
        <f>G141</f>
        <v>5246.0739999999996</v>
      </c>
      <c r="H140" s="315">
        <f t="shared" si="43"/>
        <v>4391.6440000000002</v>
      </c>
      <c r="I140" s="315">
        <f t="shared" si="43"/>
        <v>4391.6440000000002</v>
      </c>
    </row>
    <row r="141" spans="1:9" ht="91.15" customHeight="1" x14ac:dyDescent="0.25">
      <c r="A141" s="262">
        <v>122</v>
      </c>
      <c r="B141" s="292" t="s">
        <v>322</v>
      </c>
      <c r="C141" s="266">
        <v>807</v>
      </c>
      <c r="D141" s="229" t="s">
        <v>92</v>
      </c>
      <c r="E141" s="275" t="s">
        <v>170</v>
      </c>
      <c r="F141" s="275"/>
      <c r="G141" s="315">
        <f t="shared" si="43"/>
        <v>5246.0739999999996</v>
      </c>
      <c r="H141" s="315">
        <f t="shared" si="43"/>
        <v>4391.6440000000002</v>
      </c>
      <c r="I141" s="315">
        <f t="shared" si="43"/>
        <v>4391.6440000000002</v>
      </c>
    </row>
    <row r="142" spans="1:9" ht="33" customHeight="1" x14ac:dyDescent="0.25">
      <c r="A142" s="262">
        <v>123</v>
      </c>
      <c r="B142" s="211" t="s">
        <v>29</v>
      </c>
      <c r="C142" s="266">
        <v>807</v>
      </c>
      <c r="D142" s="229" t="s">
        <v>92</v>
      </c>
      <c r="E142" s="275" t="s">
        <v>170</v>
      </c>
      <c r="F142" s="275" t="s">
        <v>50</v>
      </c>
      <c r="G142" s="315">
        <f t="shared" si="43"/>
        <v>5246.0739999999996</v>
      </c>
      <c r="H142" s="315">
        <f t="shared" si="43"/>
        <v>4391.6440000000002</v>
      </c>
      <c r="I142" s="315">
        <f t="shared" si="43"/>
        <v>4391.6440000000002</v>
      </c>
    </row>
    <row r="143" spans="1:9" ht="33" customHeight="1" x14ac:dyDescent="0.25">
      <c r="A143" s="262">
        <v>124</v>
      </c>
      <c r="B143" s="211" t="s">
        <v>34</v>
      </c>
      <c r="C143" s="266">
        <v>807</v>
      </c>
      <c r="D143" s="229" t="s">
        <v>92</v>
      </c>
      <c r="E143" s="275" t="s">
        <v>170</v>
      </c>
      <c r="F143" s="275" t="s">
        <v>36</v>
      </c>
      <c r="G143" s="319">
        <v>5246.0739999999996</v>
      </c>
      <c r="H143" s="319">
        <v>4391.6440000000002</v>
      </c>
      <c r="I143" s="319">
        <v>4391.6440000000002</v>
      </c>
    </row>
    <row r="144" spans="1:9" s="265" customFormat="1" ht="33" customHeight="1" x14ac:dyDescent="0.2">
      <c r="A144" s="262">
        <v>125</v>
      </c>
      <c r="B144" s="301" t="s">
        <v>185</v>
      </c>
      <c r="C144" s="264">
        <v>807</v>
      </c>
      <c r="D144" s="277" t="s">
        <v>186</v>
      </c>
      <c r="E144" s="277"/>
      <c r="F144" s="302"/>
      <c r="G144" s="316">
        <f>G146</f>
        <v>0</v>
      </c>
      <c r="H144" s="316">
        <f>H146</f>
        <v>10</v>
      </c>
      <c r="I144" s="316">
        <f>I146</f>
        <v>10</v>
      </c>
    </row>
    <row r="145" spans="1:9" s="265" customFormat="1" ht="33" customHeight="1" x14ac:dyDescent="0.25">
      <c r="A145" s="262">
        <v>126</v>
      </c>
      <c r="B145" s="211" t="s">
        <v>187</v>
      </c>
      <c r="C145" s="266">
        <v>807</v>
      </c>
      <c r="D145" s="229" t="s">
        <v>188</v>
      </c>
      <c r="E145" s="229"/>
      <c r="F145" s="303"/>
      <c r="G145" s="315">
        <f t="shared" ref="G145:I147" si="44">G147</f>
        <v>0</v>
      </c>
      <c r="H145" s="315">
        <f t="shared" si="44"/>
        <v>10</v>
      </c>
      <c r="I145" s="315">
        <f t="shared" si="44"/>
        <v>10</v>
      </c>
    </row>
    <row r="146" spans="1:9" ht="33" customHeight="1" x14ac:dyDescent="0.25">
      <c r="A146" s="262">
        <v>126</v>
      </c>
      <c r="B146" s="211" t="s">
        <v>39</v>
      </c>
      <c r="C146" s="266">
        <v>807</v>
      </c>
      <c r="D146" s="229" t="s">
        <v>188</v>
      </c>
      <c r="E146" s="229" t="s">
        <v>115</v>
      </c>
      <c r="F146" s="303"/>
      <c r="G146" s="315">
        <f t="shared" si="44"/>
        <v>0</v>
      </c>
      <c r="H146" s="315">
        <f t="shared" si="44"/>
        <v>10</v>
      </c>
      <c r="I146" s="315">
        <f t="shared" si="44"/>
        <v>10</v>
      </c>
    </row>
    <row r="147" spans="1:9" ht="33" customHeight="1" x14ac:dyDescent="0.25">
      <c r="A147" s="262">
        <v>127</v>
      </c>
      <c r="B147" s="271" t="s">
        <v>145</v>
      </c>
      <c r="C147" s="266">
        <v>807</v>
      </c>
      <c r="D147" s="229" t="s">
        <v>188</v>
      </c>
      <c r="E147" s="229" t="s">
        <v>123</v>
      </c>
      <c r="F147" s="303"/>
      <c r="G147" s="315">
        <f t="shared" si="44"/>
        <v>0</v>
      </c>
      <c r="H147" s="315">
        <f t="shared" si="44"/>
        <v>10</v>
      </c>
      <c r="I147" s="315">
        <f t="shared" si="44"/>
        <v>10</v>
      </c>
    </row>
    <row r="148" spans="1:9" ht="33" customHeight="1" x14ac:dyDescent="0.25">
      <c r="A148" s="262">
        <v>128</v>
      </c>
      <c r="B148" s="304" t="s">
        <v>187</v>
      </c>
      <c r="C148" s="266">
        <v>807</v>
      </c>
      <c r="D148" s="229" t="s">
        <v>188</v>
      </c>
      <c r="E148" s="229" t="s">
        <v>189</v>
      </c>
      <c r="F148" s="303"/>
      <c r="G148" s="315">
        <f>G149</f>
        <v>0</v>
      </c>
      <c r="H148" s="315">
        <f t="shared" ref="H148:I149" si="45">H149</f>
        <v>10</v>
      </c>
      <c r="I148" s="315">
        <f t="shared" si="45"/>
        <v>10</v>
      </c>
    </row>
    <row r="149" spans="1:9" ht="33" customHeight="1" x14ac:dyDescent="0.25">
      <c r="A149" s="262">
        <v>129</v>
      </c>
      <c r="B149" s="210" t="s">
        <v>155</v>
      </c>
      <c r="C149" s="266">
        <v>807</v>
      </c>
      <c r="D149" s="229" t="s">
        <v>188</v>
      </c>
      <c r="E149" s="229" t="s">
        <v>189</v>
      </c>
      <c r="F149" s="303" t="s">
        <v>41</v>
      </c>
      <c r="G149" s="315">
        <f>G150</f>
        <v>0</v>
      </c>
      <c r="H149" s="315">
        <f t="shared" si="45"/>
        <v>10</v>
      </c>
      <c r="I149" s="315">
        <f t="shared" si="45"/>
        <v>10</v>
      </c>
    </row>
    <row r="150" spans="1:9" ht="42.75" customHeight="1" x14ac:dyDescent="0.25">
      <c r="A150" s="262">
        <v>130</v>
      </c>
      <c r="B150" s="210" t="s">
        <v>112</v>
      </c>
      <c r="C150" s="266">
        <v>807</v>
      </c>
      <c r="D150" s="229" t="s">
        <v>188</v>
      </c>
      <c r="E150" s="229" t="s">
        <v>189</v>
      </c>
      <c r="F150" s="303" t="s">
        <v>35</v>
      </c>
      <c r="G150" s="317">
        <f>1.718-1.718</f>
        <v>0</v>
      </c>
      <c r="H150" s="317">
        <v>10</v>
      </c>
      <c r="I150" s="317">
        <v>10</v>
      </c>
    </row>
    <row r="151" spans="1:9" s="306" customFormat="1" ht="33" customHeight="1" x14ac:dyDescent="0.25">
      <c r="A151" s="262">
        <v>131</v>
      </c>
      <c r="B151" s="305" t="s">
        <v>193</v>
      </c>
      <c r="C151" s="264">
        <v>807</v>
      </c>
      <c r="D151" s="277" t="s">
        <v>198</v>
      </c>
      <c r="E151" s="302"/>
      <c r="F151" s="277"/>
      <c r="G151" s="316">
        <f>G157</f>
        <v>201.715</v>
      </c>
      <c r="H151" s="316">
        <f t="shared" ref="H151:I151" si="46">H157</f>
        <v>186.59899999999999</v>
      </c>
      <c r="I151" s="316">
        <f t="shared" si="46"/>
        <v>186.59899999999999</v>
      </c>
    </row>
    <row r="152" spans="1:9" s="307" customFormat="1" ht="28.5" customHeight="1" x14ac:dyDescent="0.25">
      <c r="A152" s="262">
        <v>132</v>
      </c>
      <c r="B152" s="211" t="s">
        <v>194</v>
      </c>
      <c r="C152" s="266">
        <v>807</v>
      </c>
      <c r="D152" s="229" t="s">
        <v>199</v>
      </c>
      <c r="E152" s="303"/>
      <c r="F152" s="229"/>
      <c r="G152" s="315">
        <f>G153</f>
        <v>201.715</v>
      </c>
      <c r="H152" s="315">
        <f t="shared" ref="H152:I153" si="47">H153</f>
        <v>186.59899999999999</v>
      </c>
      <c r="I152" s="315">
        <f t="shared" si="47"/>
        <v>186.59899999999999</v>
      </c>
    </row>
    <row r="153" spans="1:9" s="307" customFormat="1" ht="28.5" customHeight="1" x14ac:dyDescent="0.25">
      <c r="A153" s="262">
        <v>133</v>
      </c>
      <c r="B153" s="211" t="s">
        <v>39</v>
      </c>
      <c r="C153" s="266">
        <v>807</v>
      </c>
      <c r="D153" s="229" t="s">
        <v>199</v>
      </c>
      <c r="E153" s="303" t="s">
        <v>115</v>
      </c>
      <c r="F153" s="229"/>
      <c r="G153" s="315">
        <f>G154</f>
        <v>201.715</v>
      </c>
      <c r="H153" s="315">
        <f t="shared" si="47"/>
        <v>186.59899999999999</v>
      </c>
      <c r="I153" s="315">
        <f t="shared" si="47"/>
        <v>186.59899999999999</v>
      </c>
    </row>
    <row r="154" spans="1:9" s="308" customFormat="1" ht="28.5" customHeight="1" x14ac:dyDescent="0.25">
      <c r="A154" s="262">
        <v>134</v>
      </c>
      <c r="B154" s="271" t="s">
        <v>141</v>
      </c>
      <c r="C154" s="266">
        <v>807</v>
      </c>
      <c r="D154" s="229" t="s">
        <v>199</v>
      </c>
      <c r="E154" s="229" t="s">
        <v>203</v>
      </c>
      <c r="F154" s="279"/>
      <c r="G154" s="315">
        <f>G157</f>
        <v>201.715</v>
      </c>
      <c r="H154" s="315">
        <f>H157</f>
        <v>186.59899999999999</v>
      </c>
      <c r="I154" s="315">
        <f>I157</f>
        <v>186.59899999999999</v>
      </c>
    </row>
    <row r="155" spans="1:9" s="308" customFormat="1" ht="39" customHeight="1" x14ac:dyDescent="0.25">
      <c r="A155" s="262">
        <v>135</v>
      </c>
      <c r="B155" s="210" t="s">
        <v>195</v>
      </c>
      <c r="C155" s="266">
        <v>807</v>
      </c>
      <c r="D155" s="229" t="s">
        <v>199</v>
      </c>
      <c r="E155" s="229" t="s">
        <v>204</v>
      </c>
      <c r="F155" s="277"/>
      <c r="G155" s="315">
        <f>G157</f>
        <v>201.715</v>
      </c>
      <c r="H155" s="315">
        <f>H157</f>
        <v>186.59899999999999</v>
      </c>
      <c r="I155" s="315">
        <f>I157</f>
        <v>186.59899999999999</v>
      </c>
    </row>
    <row r="156" spans="1:9" s="308" customFormat="1" ht="33" customHeight="1" x14ac:dyDescent="0.25">
      <c r="A156" s="262">
        <v>136</v>
      </c>
      <c r="B156" s="210" t="s">
        <v>196</v>
      </c>
      <c r="C156" s="266">
        <v>807</v>
      </c>
      <c r="D156" s="229" t="s">
        <v>199</v>
      </c>
      <c r="E156" s="229" t="s">
        <v>204</v>
      </c>
      <c r="F156" s="229" t="s">
        <v>200</v>
      </c>
      <c r="G156" s="315">
        <f>G157</f>
        <v>201.715</v>
      </c>
      <c r="H156" s="315">
        <f>H157</f>
        <v>186.59899999999999</v>
      </c>
      <c r="I156" s="315">
        <f>I157</f>
        <v>186.59899999999999</v>
      </c>
    </row>
    <row r="157" spans="1:9" s="308" customFormat="1" ht="33" customHeight="1" x14ac:dyDescent="0.25">
      <c r="A157" s="262">
        <v>137</v>
      </c>
      <c r="B157" s="210" t="s">
        <v>197</v>
      </c>
      <c r="C157" s="266">
        <v>807</v>
      </c>
      <c r="D157" s="229" t="s">
        <v>199</v>
      </c>
      <c r="E157" s="229" t="s">
        <v>204</v>
      </c>
      <c r="F157" s="229" t="s">
        <v>201</v>
      </c>
      <c r="G157" s="315">
        <v>201.715</v>
      </c>
      <c r="H157" s="315">
        <v>186.59899999999999</v>
      </c>
      <c r="I157" s="320">
        <v>186.59899999999999</v>
      </c>
    </row>
    <row r="158" spans="1:9" s="306" customFormat="1" ht="57.75" customHeight="1" x14ac:dyDescent="0.25">
      <c r="A158" s="262">
        <v>138</v>
      </c>
      <c r="B158" s="305" t="s">
        <v>342</v>
      </c>
      <c r="C158" s="264">
        <v>807</v>
      </c>
      <c r="D158" s="277" t="s">
        <v>339</v>
      </c>
      <c r="E158" s="302"/>
      <c r="F158" s="277"/>
      <c r="G158" s="316">
        <f>G164</f>
        <v>781.6</v>
      </c>
      <c r="H158" s="316">
        <f>H164</f>
        <v>0</v>
      </c>
      <c r="I158" s="316">
        <f>I164</f>
        <v>0</v>
      </c>
    </row>
    <row r="159" spans="1:9" s="306" customFormat="1" ht="41.25" customHeight="1" x14ac:dyDescent="0.25">
      <c r="A159" s="262">
        <v>139</v>
      </c>
      <c r="B159" s="210" t="s">
        <v>340</v>
      </c>
      <c r="C159" s="266">
        <v>807</v>
      </c>
      <c r="D159" s="229" t="s">
        <v>341</v>
      </c>
      <c r="E159" s="302"/>
      <c r="F159" s="277"/>
      <c r="G159" s="315">
        <f>G160</f>
        <v>781.6</v>
      </c>
      <c r="H159" s="315">
        <f t="shared" ref="H159:I160" si="48">H160</f>
        <v>0</v>
      </c>
      <c r="I159" s="315">
        <f t="shared" si="48"/>
        <v>0</v>
      </c>
    </row>
    <row r="160" spans="1:9" s="307" customFormat="1" ht="28.5" customHeight="1" x14ac:dyDescent="0.25">
      <c r="A160" s="262">
        <v>140</v>
      </c>
      <c r="B160" s="211" t="s">
        <v>39</v>
      </c>
      <c r="C160" s="266">
        <v>807</v>
      </c>
      <c r="D160" s="229" t="s">
        <v>341</v>
      </c>
      <c r="E160" s="303" t="s">
        <v>115</v>
      </c>
      <c r="F160" s="229"/>
      <c r="G160" s="315">
        <f>G161</f>
        <v>781.6</v>
      </c>
      <c r="H160" s="315">
        <f t="shared" si="48"/>
        <v>0</v>
      </c>
      <c r="I160" s="315">
        <f t="shared" si="48"/>
        <v>0</v>
      </c>
    </row>
    <row r="161" spans="1:9" s="308" customFormat="1" ht="28.5" customHeight="1" x14ac:dyDescent="0.25">
      <c r="A161" s="262">
        <v>141</v>
      </c>
      <c r="B161" s="271" t="s">
        <v>141</v>
      </c>
      <c r="C161" s="266">
        <v>807</v>
      </c>
      <c r="D161" s="229" t="s">
        <v>341</v>
      </c>
      <c r="E161" s="229" t="s">
        <v>169</v>
      </c>
      <c r="F161" s="279"/>
      <c r="G161" s="315">
        <f>G164</f>
        <v>781.6</v>
      </c>
      <c r="H161" s="315">
        <f>H164</f>
        <v>0</v>
      </c>
      <c r="I161" s="315">
        <f>I164</f>
        <v>0</v>
      </c>
    </row>
    <row r="162" spans="1:9" s="308" customFormat="1" ht="117" customHeight="1" x14ac:dyDescent="0.25">
      <c r="A162" s="262">
        <v>142</v>
      </c>
      <c r="B162" s="271" t="s">
        <v>330</v>
      </c>
      <c r="C162" s="266">
        <v>807</v>
      </c>
      <c r="D162" s="229" t="s">
        <v>341</v>
      </c>
      <c r="E162" s="229" t="s">
        <v>343</v>
      </c>
      <c r="F162" s="229"/>
      <c r="G162" s="315">
        <f t="shared" ref="G162:I163" si="49">G163</f>
        <v>781.6</v>
      </c>
      <c r="H162" s="315">
        <f t="shared" si="49"/>
        <v>0</v>
      </c>
      <c r="I162" s="315">
        <f t="shared" si="49"/>
        <v>0</v>
      </c>
    </row>
    <row r="163" spans="1:9" s="308" customFormat="1" ht="33" customHeight="1" x14ac:dyDescent="0.25">
      <c r="A163" s="262">
        <v>143</v>
      </c>
      <c r="B163" s="211" t="s">
        <v>29</v>
      </c>
      <c r="C163" s="266">
        <v>807</v>
      </c>
      <c r="D163" s="229" t="s">
        <v>341</v>
      </c>
      <c r="E163" s="229" t="s">
        <v>343</v>
      </c>
      <c r="F163" s="229" t="s">
        <v>50</v>
      </c>
      <c r="G163" s="315">
        <f t="shared" si="49"/>
        <v>781.6</v>
      </c>
      <c r="H163" s="315">
        <f t="shared" si="49"/>
        <v>0</v>
      </c>
      <c r="I163" s="315">
        <f t="shared" si="49"/>
        <v>0</v>
      </c>
    </row>
    <row r="164" spans="1:9" s="308" customFormat="1" ht="24.6" customHeight="1" x14ac:dyDescent="0.25">
      <c r="A164" s="262">
        <v>144</v>
      </c>
      <c r="B164" s="211" t="s">
        <v>396</v>
      </c>
      <c r="C164" s="266">
        <v>807</v>
      </c>
      <c r="D164" s="229" t="s">
        <v>341</v>
      </c>
      <c r="E164" s="229" t="s">
        <v>343</v>
      </c>
      <c r="F164" s="229" t="s">
        <v>395</v>
      </c>
      <c r="G164" s="317">
        <v>781.6</v>
      </c>
      <c r="H164" s="317">
        <v>0</v>
      </c>
      <c r="I164" s="317">
        <v>0</v>
      </c>
    </row>
    <row r="165" spans="1:9" ht="33" customHeight="1" x14ac:dyDescent="0.25">
      <c r="A165" s="262">
        <v>145</v>
      </c>
      <c r="B165" s="309" t="s">
        <v>3</v>
      </c>
      <c r="C165" s="266">
        <v>807</v>
      </c>
      <c r="D165" s="229"/>
      <c r="E165" s="229"/>
      <c r="F165" s="229"/>
      <c r="G165" s="317">
        <v>0</v>
      </c>
      <c r="H165" s="315">
        <v>426.41199999999998</v>
      </c>
      <c r="I165" s="315">
        <v>858.274</v>
      </c>
    </row>
    <row r="166" spans="1:9" ht="33" customHeight="1" x14ac:dyDescent="0.25">
      <c r="A166" s="262">
        <v>146</v>
      </c>
      <c r="B166" s="283" t="s">
        <v>4</v>
      </c>
      <c r="C166" s="283"/>
      <c r="D166" s="283"/>
      <c r="E166" s="283"/>
      <c r="F166" s="283"/>
      <c r="G166" s="321">
        <f>G19+G66+G75+G85+G101+G137+G144+G151+G158+G165</f>
        <v>24378.466949999998</v>
      </c>
      <c r="H166" s="321">
        <f>H19+H66+H75+H85+H101+H137+H144+H151+H158+H165</f>
        <v>17427.589</v>
      </c>
      <c r="I166" s="321">
        <f>I19+I66+I75+I85+I101+I137+I144+I151+I158+I165</f>
        <v>17550.688999999998</v>
      </c>
    </row>
    <row r="167" spans="1:9" ht="33" customHeight="1" x14ac:dyDescent="0.25">
      <c r="G167" s="310"/>
      <c r="H167" s="310"/>
      <c r="I167" s="310"/>
    </row>
  </sheetData>
  <autoFilter ref="A17:J167"/>
  <mergeCells count="11">
    <mergeCell ref="A14:I14"/>
    <mergeCell ref="F1:I1"/>
    <mergeCell ref="F10:I10"/>
    <mergeCell ref="F11:I11"/>
    <mergeCell ref="F12:I12"/>
    <mergeCell ref="E3:I3"/>
    <mergeCell ref="F5:I5"/>
    <mergeCell ref="F6:I6"/>
    <mergeCell ref="F8:I8"/>
    <mergeCell ref="F9:I9"/>
    <mergeCell ref="E4:I4"/>
  </mergeCells>
  <phoneticPr fontId="5" type="noConversion"/>
  <pageMargins left="0.23622047244094491" right="0.23622047244094491" top="0.35433070866141736" bottom="0.35433070866141736" header="0.31496062992125984" footer="0.31496062992125984"/>
  <pageSetup paperSize="9" scale="7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11"/>
  <sheetViews>
    <sheetView view="pageBreakPreview" topLeftCell="A196" zoomScaleSheetLayoutView="100" workbookViewId="0">
      <selection activeCell="G211" sqref="G211"/>
    </sheetView>
  </sheetViews>
  <sheetFormatPr defaultColWidth="9.140625" defaultRowHeight="12.75" x14ac:dyDescent="0.2"/>
  <cols>
    <col min="1" max="1" width="6" style="169" customWidth="1"/>
    <col min="2" max="2" width="55.7109375" style="170" customWidth="1"/>
    <col min="3" max="3" width="9.140625" style="171" customWidth="1"/>
    <col min="4" max="4" width="13.7109375" style="171" customWidth="1"/>
    <col min="5" max="6" width="9.140625" style="171" customWidth="1"/>
    <col min="7" max="7" width="12.42578125" style="171" customWidth="1"/>
    <col min="8" max="8" width="12.28515625" style="171" customWidth="1"/>
    <col min="9" max="9" width="12.5703125" style="171" customWidth="1"/>
    <col min="10" max="16384" width="9.140625" style="173"/>
  </cols>
  <sheetData>
    <row r="1" spans="1:9" ht="15" x14ac:dyDescent="0.2">
      <c r="E1" s="172"/>
      <c r="F1" s="370" t="s">
        <v>409</v>
      </c>
      <c r="G1" s="370"/>
      <c r="H1" s="370"/>
      <c r="I1" s="370"/>
    </row>
    <row r="2" spans="1:9" ht="15" x14ac:dyDescent="0.2">
      <c r="E2" s="172"/>
      <c r="F2" s="174"/>
      <c r="G2" s="174"/>
      <c r="H2" s="174"/>
      <c r="I2" s="175" t="s">
        <v>400</v>
      </c>
    </row>
    <row r="3" spans="1:9" ht="12.75" customHeight="1" x14ac:dyDescent="0.2">
      <c r="E3" s="371" t="s">
        <v>402</v>
      </c>
      <c r="F3" s="371"/>
      <c r="G3" s="371"/>
      <c r="H3" s="371"/>
      <c r="I3" s="371"/>
    </row>
    <row r="4" spans="1:9" ht="15" customHeight="1" x14ac:dyDescent="0.2">
      <c r="D4" s="371" t="s">
        <v>415</v>
      </c>
      <c r="E4" s="371"/>
      <c r="F4" s="371"/>
      <c r="G4" s="371"/>
      <c r="H4" s="371"/>
      <c r="I4" s="371"/>
    </row>
    <row r="5" spans="1:9" ht="15" customHeight="1" x14ac:dyDescent="0.2">
      <c r="E5" s="172"/>
      <c r="F5" s="371" t="s">
        <v>401</v>
      </c>
      <c r="G5" s="371"/>
      <c r="H5" s="371"/>
      <c r="I5" s="371"/>
    </row>
    <row r="6" spans="1:9" ht="15" customHeight="1" x14ac:dyDescent="0.2">
      <c r="E6" s="172"/>
      <c r="F6" s="371" t="s">
        <v>416</v>
      </c>
      <c r="G6" s="371"/>
      <c r="H6" s="371"/>
      <c r="I6" s="371"/>
    </row>
    <row r="7" spans="1:9" ht="15" x14ac:dyDescent="0.2">
      <c r="E7" s="172"/>
      <c r="F7" s="176"/>
      <c r="G7" s="176"/>
      <c r="H7" s="176"/>
      <c r="I7" s="176"/>
    </row>
    <row r="8" spans="1:9" ht="15" x14ac:dyDescent="0.2">
      <c r="E8" s="172"/>
      <c r="F8" s="370" t="s">
        <v>409</v>
      </c>
      <c r="G8" s="370"/>
      <c r="H8" s="370"/>
      <c r="I8" s="370"/>
    </row>
    <row r="9" spans="1:9" ht="15" x14ac:dyDescent="0.2">
      <c r="E9" s="172"/>
      <c r="F9" s="373" t="s">
        <v>403</v>
      </c>
      <c r="G9" s="373"/>
      <c r="H9" s="373"/>
      <c r="I9" s="373"/>
    </row>
    <row r="10" spans="1:9" ht="15" customHeight="1" x14ac:dyDescent="0.2">
      <c r="E10" s="172"/>
      <c r="F10" s="371" t="s">
        <v>404</v>
      </c>
      <c r="G10" s="371"/>
      <c r="H10" s="371"/>
      <c r="I10" s="371"/>
    </row>
    <row r="11" spans="1:9" ht="15" customHeight="1" x14ac:dyDescent="0.2">
      <c r="E11" s="172"/>
      <c r="F11" s="371" t="s">
        <v>401</v>
      </c>
      <c r="G11" s="371"/>
      <c r="H11" s="371"/>
      <c r="I11" s="371"/>
    </row>
    <row r="12" spans="1:9" ht="15" x14ac:dyDescent="0.2">
      <c r="E12" s="172"/>
      <c r="F12" s="372" t="s">
        <v>405</v>
      </c>
      <c r="G12" s="372"/>
      <c r="H12" s="372"/>
      <c r="I12" s="372"/>
    </row>
    <row r="13" spans="1:9" ht="12" customHeight="1" x14ac:dyDescent="0.2"/>
    <row r="14" spans="1:9" ht="40.5" customHeight="1" x14ac:dyDescent="0.2">
      <c r="A14" s="374" t="s">
        <v>333</v>
      </c>
      <c r="B14" s="374"/>
      <c r="C14" s="374"/>
      <c r="D14" s="374"/>
      <c r="E14" s="374"/>
      <c r="F14" s="374"/>
      <c r="G14" s="374"/>
      <c r="H14" s="374"/>
      <c r="I14" s="374"/>
    </row>
    <row r="16" spans="1:9" ht="13.5" thickBot="1" x14ac:dyDescent="0.25">
      <c r="G16" s="177" t="s">
        <v>55</v>
      </c>
    </row>
    <row r="17" spans="1:9" s="185" customFormat="1" ht="87.75" customHeight="1" thickBot="1" x14ac:dyDescent="0.3">
      <c r="A17" s="178" t="s">
        <v>21</v>
      </c>
      <c r="B17" s="179" t="s">
        <v>182</v>
      </c>
      <c r="C17" s="180" t="s">
        <v>181</v>
      </c>
      <c r="D17" s="181" t="s">
        <v>42</v>
      </c>
      <c r="E17" s="181" t="s">
        <v>43</v>
      </c>
      <c r="F17" s="182" t="s">
        <v>90</v>
      </c>
      <c r="G17" s="183" t="s">
        <v>261</v>
      </c>
      <c r="H17" s="184" t="s">
        <v>324</v>
      </c>
      <c r="I17" s="184" t="s">
        <v>329</v>
      </c>
    </row>
    <row r="18" spans="1:9" s="185" customFormat="1" ht="13.5" thickBot="1" x14ac:dyDescent="0.3">
      <c r="A18" s="186">
        <v>1</v>
      </c>
      <c r="B18" s="187">
        <v>2</v>
      </c>
      <c r="C18" s="188" t="s">
        <v>56</v>
      </c>
      <c r="D18" s="188" t="s">
        <v>57</v>
      </c>
      <c r="E18" s="188" t="s">
        <v>58</v>
      </c>
      <c r="F18" s="189" t="s">
        <v>59</v>
      </c>
      <c r="G18" s="190" t="s">
        <v>107</v>
      </c>
      <c r="H18" s="188" t="s">
        <v>108</v>
      </c>
      <c r="I18" s="191" t="s">
        <v>109</v>
      </c>
    </row>
    <row r="19" spans="1:9" s="185" customFormat="1" x14ac:dyDescent="0.25">
      <c r="A19" s="192">
        <v>1</v>
      </c>
      <c r="B19" s="193" t="s">
        <v>143</v>
      </c>
      <c r="C19" s="194"/>
      <c r="D19" s="194"/>
      <c r="E19" s="194"/>
      <c r="F19" s="194"/>
      <c r="G19" s="195">
        <f>G20</f>
        <v>5119.5817399999996</v>
      </c>
      <c r="H19" s="195">
        <f t="shared" ref="H19:I19" si="0">H20</f>
        <v>1619.6410000000001</v>
      </c>
      <c r="I19" s="195">
        <f t="shared" si="0"/>
        <v>1619.6410000000001</v>
      </c>
    </row>
    <row r="20" spans="1:9" s="185" customFormat="1" ht="29.25" customHeight="1" x14ac:dyDescent="0.25">
      <c r="A20" s="196">
        <v>2</v>
      </c>
      <c r="B20" s="197" t="s">
        <v>11</v>
      </c>
      <c r="C20" s="198">
        <v>807</v>
      </c>
      <c r="D20" s="199" t="s">
        <v>130</v>
      </c>
      <c r="E20" s="199"/>
      <c r="F20" s="199"/>
      <c r="G20" s="200">
        <f>G21+G32+G54+G70</f>
        <v>5119.5817399999996</v>
      </c>
      <c r="H20" s="200">
        <f>H21+H32+H54+H70</f>
        <v>1619.6410000000001</v>
      </c>
      <c r="I20" s="200">
        <f>I21+I32+I54+I70</f>
        <v>1619.6410000000001</v>
      </c>
    </row>
    <row r="21" spans="1:9" ht="25.5" x14ac:dyDescent="0.2">
      <c r="A21" s="192">
        <v>3</v>
      </c>
      <c r="B21" s="201" t="s">
        <v>249</v>
      </c>
      <c r="C21" s="202">
        <v>807</v>
      </c>
      <c r="D21" s="203" t="s">
        <v>250</v>
      </c>
      <c r="E21" s="204"/>
      <c r="F21" s="204"/>
      <c r="G21" s="200">
        <f>G22+G27</f>
        <v>1716.01566</v>
      </c>
      <c r="H21" s="200">
        <f t="shared" ref="H21:I21" si="1">H22+H27</f>
        <v>172.04300000000001</v>
      </c>
      <c r="I21" s="200">
        <f t="shared" si="1"/>
        <v>172.04300000000001</v>
      </c>
    </row>
    <row r="22" spans="1:9" ht="66.75" customHeight="1" x14ac:dyDescent="0.2">
      <c r="A22" s="196">
        <v>4</v>
      </c>
      <c r="B22" s="205" t="s">
        <v>358</v>
      </c>
      <c r="C22" s="202">
        <v>807</v>
      </c>
      <c r="D22" s="203" t="s">
        <v>250</v>
      </c>
      <c r="E22" s="204"/>
      <c r="F22" s="204"/>
      <c r="G22" s="206">
        <v>104.73699999999999</v>
      </c>
      <c r="H22" s="206">
        <v>99.5</v>
      </c>
      <c r="I22" s="206">
        <v>99.5</v>
      </c>
    </row>
    <row r="23" spans="1:9" ht="25.5" x14ac:dyDescent="0.2">
      <c r="A23" s="192">
        <v>5</v>
      </c>
      <c r="B23" s="207" t="s">
        <v>393</v>
      </c>
      <c r="C23" s="202">
        <v>807</v>
      </c>
      <c r="D23" s="204" t="s">
        <v>359</v>
      </c>
      <c r="E23" s="204" t="s">
        <v>41</v>
      </c>
      <c r="F23" s="204"/>
      <c r="G23" s="206">
        <f>G22</f>
        <v>104.73699999999999</v>
      </c>
      <c r="H23" s="206">
        <f t="shared" ref="H23:I24" si="2">H22</f>
        <v>99.5</v>
      </c>
      <c r="I23" s="206">
        <f t="shared" si="2"/>
        <v>99.5</v>
      </c>
    </row>
    <row r="24" spans="1:9" ht="25.5" x14ac:dyDescent="0.2">
      <c r="A24" s="196">
        <v>6</v>
      </c>
      <c r="B24" s="207" t="s">
        <v>112</v>
      </c>
      <c r="C24" s="202">
        <v>807</v>
      </c>
      <c r="D24" s="204" t="s">
        <v>359</v>
      </c>
      <c r="E24" s="204" t="s">
        <v>35</v>
      </c>
      <c r="F24" s="204"/>
      <c r="G24" s="206">
        <f>G23</f>
        <v>104.73699999999999</v>
      </c>
      <c r="H24" s="206">
        <f t="shared" si="2"/>
        <v>99.5</v>
      </c>
      <c r="I24" s="206">
        <f t="shared" si="2"/>
        <v>99.5</v>
      </c>
    </row>
    <row r="25" spans="1:9" ht="25.5" x14ac:dyDescent="0.2">
      <c r="A25" s="192">
        <v>7</v>
      </c>
      <c r="B25" s="208" t="s">
        <v>254</v>
      </c>
      <c r="C25" s="202">
        <v>807</v>
      </c>
      <c r="D25" s="204" t="s">
        <v>359</v>
      </c>
      <c r="E25" s="204" t="s">
        <v>35</v>
      </c>
      <c r="F25" s="204" t="s">
        <v>94</v>
      </c>
      <c r="G25" s="206">
        <f t="shared" ref="G25:I26" si="3">G24</f>
        <v>104.73699999999999</v>
      </c>
      <c r="H25" s="206">
        <f t="shared" si="3"/>
        <v>99.5</v>
      </c>
      <c r="I25" s="206">
        <f t="shared" si="3"/>
        <v>99.5</v>
      </c>
    </row>
    <row r="26" spans="1:9" x14ac:dyDescent="0.2">
      <c r="A26" s="196">
        <v>8</v>
      </c>
      <c r="B26" s="208" t="s">
        <v>32</v>
      </c>
      <c r="C26" s="202">
        <v>807</v>
      </c>
      <c r="D26" s="204" t="s">
        <v>359</v>
      </c>
      <c r="E26" s="204" t="s">
        <v>35</v>
      </c>
      <c r="F26" s="204" t="s">
        <v>93</v>
      </c>
      <c r="G26" s="206">
        <f>G25</f>
        <v>104.73699999999999</v>
      </c>
      <c r="H26" s="206">
        <f t="shared" si="3"/>
        <v>99.5</v>
      </c>
      <c r="I26" s="206">
        <f t="shared" si="3"/>
        <v>99.5</v>
      </c>
    </row>
    <row r="27" spans="1:9" ht="78" customHeight="1" x14ac:dyDescent="0.2">
      <c r="A27" s="192">
        <v>9</v>
      </c>
      <c r="B27" s="205" t="s">
        <v>253</v>
      </c>
      <c r="C27" s="202">
        <v>807</v>
      </c>
      <c r="D27" s="203" t="s">
        <v>250</v>
      </c>
      <c r="E27" s="204"/>
      <c r="F27" s="204"/>
      <c r="G27" s="206">
        <f>G28</f>
        <v>1611.2786599999999</v>
      </c>
      <c r="H27" s="206">
        <v>72.543000000000006</v>
      </c>
      <c r="I27" s="206">
        <v>72.543000000000006</v>
      </c>
    </row>
    <row r="28" spans="1:9" ht="25.5" x14ac:dyDescent="0.2">
      <c r="A28" s="196">
        <v>10</v>
      </c>
      <c r="B28" s="207" t="s">
        <v>393</v>
      </c>
      <c r="C28" s="202">
        <v>807</v>
      </c>
      <c r="D28" s="204" t="s">
        <v>252</v>
      </c>
      <c r="E28" s="204" t="s">
        <v>41</v>
      </c>
      <c r="F28" s="204"/>
      <c r="G28" s="206">
        <f>G29</f>
        <v>1611.2786599999999</v>
      </c>
      <c r="H28" s="206">
        <f t="shared" ref="H28:I29" si="4">H27</f>
        <v>72.543000000000006</v>
      </c>
      <c r="I28" s="206">
        <f t="shared" si="4"/>
        <v>72.543000000000006</v>
      </c>
    </row>
    <row r="29" spans="1:9" ht="25.5" x14ac:dyDescent="0.2">
      <c r="A29" s="192">
        <v>11</v>
      </c>
      <c r="B29" s="207" t="s">
        <v>112</v>
      </c>
      <c r="C29" s="202">
        <v>807</v>
      </c>
      <c r="D29" s="204" t="s">
        <v>252</v>
      </c>
      <c r="E29" s="204" t="s">
        <v>35</v>
      </c>
      <c r="F29" s="204"/>
      <c r="G29" s="206">
        <f>1617.52866+1+5-12.25</f>
        <v>1611.2786599999999</v>
      </c>
      <c r="H29" s="206">
        <f t="shared" si="4"/>
        <v>72.543000000000006</v>
      </c>
      <c r="I29" s="206">
        <f t="shared" si="4"/>
        <v>72.543000000000006</v>
      </c>
    </row>
    <row r="30" spans="1:9" ht="25.5" x14ac:dyDescent="0.2">
      <c r="A30" s="196">
        <v>12</v>
      </c>
      <c r="B30" s="208" t="s">
        <v>254</v>
      </c>
      <c r="C30" s="202">
        <v>807</v>
      </c>
      <c r="D30" s="204" t="s">
        <v>252</v>
      </c>
      <c r="E30" s="204" t="s">
        <v>35</v>
      </c>
      <c r="F30" s="204" t="s">
        <v>94</v>
      </c>
      <c r="G30" s="206">
        <f t="shared" ref="G30:I31" si="5">G29</f>
        <v>1611.2786599999999</v>
      </c>
      <c r="H30" s="206">
        <f t="shared" si="5"/>
        <v>72.543000000000006</v>
      </c>
      <c r="I30" s="206">
        <f t="shared" si="5"/>
        <v>72.543000000000006</v>
      </c>
    </row>
    <row r="31" spans="1:9" x14ac:dyDescent="0.2">
      <c r="A31" s="192">
        <v>13</v>
      </c>
      <c r="B31" s="208" t="s">
        <v>32</v>
      </c>
      <c r="C31" s="202">
        <v>807</v>
      </c>
      <c r="D31" s="204" t="s">
        <v>252</v>
      </c>
      <c r="E31" s="204" t="s">
        <v>35</v>
      </c>
      <c r="F31" s="204" t="s">
        <v>93</v>
      </c>
      <c r="G31" s="206">
        <f>G30</f>
        <v>1611.2786599999999</v>
      </c>
      <c r="H31" s="206">
        <f t="shared" si="5"/>
        <v>72.543000000000006</v>
      </c>
      <c r="I31" s="206">
        <f t="shared" si="5"/>
        <v>72.543000000000006</v>
      </c>
    </row>
    <row r="32" spans="1:9" s="185" customFormat="1" ht="25.5" x14ac:dyDescent="0.25">
      <c r="A32" s="196">
        <v>14</v>
      </c>
      <c r="B32" s="197" t="s">
        <v>216</v>
      </c>
      <c r="C32" s="202">
        <v>807</v>
      </c>
      <c r="D32" s="203" t="s">
        <v>129</v>
      </c>
      <c r="E32" s="204"/>
      <c r="F32" s="204"/>
      <c r="G32" s="200">
        <f>G33+G39+G49+G44</f>
        <v>2673.09265</v>
      </c>
      <c r="H32" s="200">
        <f t="shared" ref="H32:I32" si="6">H33+H39+H49+H44</f>
        <v>782.39800000000002</v>
      </c>
      <c r="I32" s="200">
        <f t="shared" si="6"/>
        <v>782.39800000000002</v>
      </c>
    </row>
    <row r="33" spans="1:9" s="185" customFormat="1" ht="89.25" x14ac:dyDescent="0.25">
      <c r="A33" s="192">
        <v>15</v>
      </c>
      <c r="B33" s="209" t="s">
        <v>363</v>
      </c>
      <c r="C33" s="202">
        <v>807</v>
      </c>
      <c r="D33" s="204" t="s">
        <v>129</v>
      </c>
      <c r="E33" s="204"/>
      <c r="F33" s="204"/>
      <c r="G33" s="206">
        <v>1780.7884200000001</v>
      </c>
      <c r="H33" s="206">
        <v>0</v>
      </c>
      <c r="I33" s="206">
        <v>0</v>
      </c>
    </row>
    <row r="34" spans="1:9" s="185" customFormat="1" ht="120" x14ac:dyDescent="0.25">
      <c r="A34" s="196">
        <v>16</v>
      </c>
      <c r="B34" s="210" t="s">
        <v>397</v>
      </c>
      <c r="C34" s="202">
        <v>807</v>
      </c>
      <c r="D34" s="204" t="s">
        <v>361</v>
      </c>
      <c r="E34" s="204"/>
      <c r="F34" s="204"/>
      <c r="G34" s="206">
        <f>G35</f>
        <v>1780.7884200000001</v>
      </c>
      <c r="H34" s="206">
        <f t="shared" ref="H34:I34" si="7">H35</f>
        <v>0</v>
      </c>
      <c r="I34" s="206">
        <f t="shared" si="7"/>
        <v>0</v>
      </c>
    </row>
    <row r="35" spans="1:9" s="185" customFormat="1" ht="15" x14ac:dyDescent="0.25">
      <c r="A35" s="196">
        <v>16</v>
      </c>
      <c r="B35" s="211" t="s">
        <v>29</v>
      </c>
      <c r="C35" s="202">
        <v>807</v>
      </c>
      <c r="D35" s="204" t="s">
        <v>361</v>
      </c>
      <c r="E35" s="204" t="s">
        <v>50</v>
      </c>
      <c r="F35" s="204"/>
      <c r="G35" s="206">
        <f>G33</f>
        <v>1780.7884200000001</v>
      </c>
      <c r="H35" s="206">
        <f t="shared" ref="H35:I35" si="8">H33</f>
        <v>0</v>
      </c>
      <c r="I35" s="206">
        <f t="shared" si="8"/>
        <v>0</v>
      </c>
    </row>
    <row r="36" spans="1:9" s="185" customFormat="1" ht="15" x14ac:dyDescent="0.25">
      <c r="A36" s="192">
        <v>17</v>
      </c>
      <c r="B36" s="211" t="s">
        <v>34</v>
      </c>
      <c r="C36" s="202">
        <v>807</v>
      </c>
      <c r="D36" s="204" t="s">
        <v>361</v>
      </c>
      <c r="E36" s="204" t="s">
        <v>36</v>
      </c>
      <c r="F36" s="204"/>
      <c r="G36" s="206">
        <f>G35</f>
        <v>1780.7884200000001</v>
      </c>
      <c r="H36" s="206">
        <f t="shared" ref="H36:I36" si="9">H35</f>
        <v>0</v>
      </c>
      <c r="I36" s="206">
        <f t="shared" si="9"/>
        <v>0</v>
      </c>
    </row>
    <row r="37" spans="1:9" s="185" customFormat="1" x14ac:dyDescent="0.25">
      <c r="A37" s="196">
        <v>18</v>
      </c>
      <c r="B37" s="212" t="s">
        <v>51</v>
      </c>
      <c r="C37" s="202">
        <v>807</v>
      </c>
      <c r="D37" s="204" t="s">
        <v>361</v>
      </c>
      <c r="E37" s="204" t="s">
        <v>36</v>
      </c>
      <c r="F37" s="204" t="s">
        <v>96</v>
      </c>
      <c r="G37" s="206">
        <f t="shared" ref="G37:I37" si="10">G36</f>
        <v>1780.7884200000001</v>
      </c>
      <c r="H37" s="206">
        <f t="shared" si="10"/>
        <v>0</v>
      </c>
      <c r="I37" s="206">
        <f t="shared" si="10"/>
        <v>0</v>
      </c>
    </row>
    <row r="38" spans="1:9" s="185" customFormat="1" x14ac:dyDescent="0.25">
      <c r="A38" s="192">
        <v>19</v>
      </c>
      <c r="B38" s="212" t="s">
        <v>2</v>
      </c>
      <c r="C38" s="202">
        <v>807</v>
      </c>
      <c r="D38" s="204" t="s">
        <v>361</v>
      </c>
      <c r="E38" s="204" t="s">
        <v>36</v>
      </c>
      <c r="F38" s="204" t="s">
        <v>95</v>
      </c>
      <c r="G38" s="206">
        <f>G37</f>
        <v>1780.7884200000001</v>
      </c>
      <c r="H38" s="206">
        <f t="shared" ref="H38:I38" si="11">H37</f>
        <v>0</v>
      </c>
      <c r="I38" s="206">
        <f t="shared" si="11"/>
        <v>0</v>
      </c>
    </row>
    <row r="39" spans="1:9" s="185" customFormat="1" ht="102" customHeight="1" x14ac:dyDescent="0.25">
      <c r="A39" s="196">
        <v>20</v>
      </c>
      <c r="B39" s="209" t="s">
        <v>344</v>
      </c>
      <c r="C39" s="202">
        <v>807</v>
      </c>
      <c r="D39" s="204" t="s">
        <v>129</v>
      </c>
      <c r="E39" s="204"/>
      <c r="F39" s="204"/>
      <c r="G39" s="206">
        <v>30.013999999999999</v>
      </c>
      <c r="H39" s="206">
        <v>0</v>
      </c>
      <c r="I39" s="206">
        <v>0</v>
      </c>
    </row>
    <row r="40" spans="1:9" s="185" customFormat="1" ht="15" x14ac:dyDescent="0.25">
      <c r="A40" s="192">
        <v>21</v>
      </c>
      <c r="B40" s="211" t="s">
        <v>29</v>
      </c>
      <c r="C40" s="202">
        <v>807</v>
      </c>
      <c r="D40" s="204" t="s">
        <v>360</v>
      </c>
      <c r="E40" s="204" t="s">
        <v>50</v>
      </c>
      <c r="F40" s="204"/>
      <c r="G40" s="206">
        <f>G39</f>
        <v>30.013999999999999</v>
      </c>
      <c r="H40" s="206">
        <f t="shared" ref="H40:I40" si="12">H39</f>
        <v>0</v>
      </c>
      <c r="I40" s="206">
        <f t="shared" si="12"/>
        <v>0</v>
      </c>
    </row>
    <row r="41" spans="1:9" s="185" customFormat="1" ht="15" x14ac:dyDescent="0.25">
      <c r="A41" s="196">
        <v>22</v>
      </c>
      <c r="B41" s="211" t="s">
        <v>34</v>
      </c>
      <c r="C41" s="202">
        <v>807</v>
      </c>
      <c r="D41" s="204" t="s">
        <v>360</v>
      </c>
      <c r="E41" s="204" t="s">
        <v>36</v>
      </c>
      <c r="F41" s="204"/>
      <c r="G41" s="206">
        <f>G40</f>
        <v>30.013999999999999</v>
      </c>
      <c r="H41" s="206">
        <f t="shared" ref="H41:I41" si="13">H40</f>
        <v>0</v>
      </c>
      <c r="I41" s="206">
        <f t="shared" si="13"/>
        <v>0</v>
      </c>
    </row>
    <row r="42" spans="1:9" s="185" customFormat="1" x14ac:dyDescent="0.25">
      <c r="A42" s="192">
        <v>23</v>
      </c>
      <c r="B42" s="212" t="s">
        <v>51</v>
      </c>
      <c r="C42" s="202">
        <v>807</v>
      </c>
      <c r="D42" s="204" t="s">
        <v>360</v>
      </c>
      <c r="E42" s="204" t="s">
        <v>36</v>
      </c>
      <c r="F42" s="204" t="s">
        <v>96</v>
      </c>
      <c r="G42" s="206">
        <f t="shared" ref="G42:I42" si="14">G41</f>
        <v>30.013999999999999</v>
      </c>
      <c r="H42" s="206">
        <f t="shared" si="14"/>
        <v>0</v>
      </c>
      <c r="I42" s="206">
        <f t="shared" si="14"/>
        <v>0</v>
      </c>
    </row>
    <row r="43" spans="1:9" s="185" customFormat="1" x14ac:dyDescent="0.25">
      <c r="A43" s="196">
        <v>24</v>
      </c>
      <c r="B43" s="212" t="s">
        <v>2</v>
      </c>
      <c r="C43" s="202">
        <v>807</v>
      </c>
      <c r="D43" s="204" t="s">
        <v>360</v>
      </c>
      <c r="E43" s="204" t="s">
        <v>36</v>
      </c>
      <c r="F43" s="204" t="s">
        <v>95</v>
      </c>
      <c r="G43" s="206">
        <f>G42</f>
        <v>30.013999999999999</v>
      </c>
      <c r="H43" s="206">
        <f t="shared" ref="H43:I43" si="15">H42</f>
        <v>0</v>
      </c>
      <c r="I43" s="206">
        <f t="shared" si="15"/>
        <v>0</v>
      </c>
    </row>
    <row r="44" spans="1:9" s="185" customFormat="1" ht="88.15" customHeight="1" x14ac:dyDescent="0.25">
      <c r="A44" s="192">
        <v>25</v>
      </c>
      <c r="B44" s="212" t="s">
        <v>364</v>
      </c>
      <c r="C44" s="202">
        <v>807</v>
      </c>
      <c r="D44" s="203" t="s">
        <v>129</v>
      </c>
      <c r="E44" s="204"/>
      <c r="F44" s="204"/>
      <c r="G44" s="206">
        <f>250+20</f>
        <v>270</v>
      </c>
      <c r="H44" s="206">
        <v>491.09800000000001</v>
      </c>
      <c r="I44" s="206">
        <v>382.09800000000001</v>
      </c>
    </row>
    <row r="45" spans="1:9" s="185" customFormat="1" ht="25.5" x14ac:dyDescent="0.2">
      <c r="A45" s="196">
        <v>26</v>
      </c>
      <c r="B45" s="207" t="s">
        <v>393</v>
      </c>
      <c r="C45" s="202">
        <v>807</v>
      </c>
      <c r="D45" s="204" t="s">
        <v>258</v>
      </c>
      <c r="E45" s="204" t="s">
        <v>41</v>
      </c>
      <c r="F45" s="204"/>
      <c r="G45" s="206">
        <f>G44</f>
        <v>270</v>
      </c>
      <c r="H45" s="206">
        <f t="shared" ref="H45:I45" si="16">H44</f>
        <v>491.09800000000001</v>
      </c>
      <c r="I45" s="206">
        <f t="shared" si="16"/>
        <v>382.09800000000001</v>
      </c>
    </row>
    <row r="46" spans="1:9" s="185" customFormat="1" ht="25.5" x14ac:dyDescent="0.2">
      <c r="A46" s="192">
        <v>27</v>
      </c>
      <c r="B46" s="207" t="s">
        <v>112</v>
      </c>
      <c r="C46" s="202">
        <v>807</v>
      </c>
      <c r="D46" s="204" t="s">
        <v>258</v>
      </c>
      <c r="E46" s="204" t="s">
        <v>35</v>
      </c>
      <c r="F46" s="204"/>
      <c r="G46" s="206">
        <f>G45</f>
        <v>270</v>
      </c>
      <c r="H46" s="206">
        <f t="shared" ref="H46:I46" si="17">H45</f>
        <v>491.09800000000001</v>
      </c>
      <c r="I46" s="206">
        <f t="shared" si="17"/>
        <v>382.09800000000001</v>
      </c>
    </row>
    <row r="47" spans="1:9" s="185" customFormat="1" x14ac:dyDescent="0.25">
      <c r="A47" s="196">
        <v>28</v>
      </c>
      <c r="B47" s="212" t="s">
        <v>51</v>
      </c>
      <c r="C47" s="202">
        <v>807</v>
      </c>
      <c r="D47" s="204" t="s">
        <v>258</v>
      </c>
      <c r="E47" s="204" t="s">
        <v>35</v>
      </c>
      <c r="F47" s="204" t="s">
        <v>96</v>
      </c>
      <c r="G47" s="206">
        <f t="shared" ref="G47:I47" si="18">G46</f>
        <v>270</v>
      </c>
      <c r="H47" s="206">
        <f t="shared" si="18"/>
        <v>491.09800000000001</v>
      </c>
      <c r="I47" s="206">
        <f t="shared" si="18"/>
        <v>382.09800000000001</v>
      </c>
    </row>
    <row r="48" spans="1:9" s="185" customFormat="1" x14ac:dyDescent="0.25">
      <c r="A48" s="192">
        <v>29</v>
      </c>
      <c r="B48" s="212" t="s">
        <v>2</v>
      </c>
      <c r="C48" s="202">
        <v>807</v>
      </c>
      <c r="D48" s="204" t="s">
        <v>258</v>
      </c>
      <c r="E48" s="204" t="s">
        <v>35</v>
      </c>
      <c r="F48" s="204" t="s">
        <v>95</v>
      </c>
      <c r="G48" s="206">
        <f>G47</f>
        <v>270</v>
      </c>
      <c r="H48" s="206">
        <f t="shared" ref="H48:I48" si="19">H47</f>
        <v>491.09800000000001</v>
      </c>
      <c r="I48" s="206">
        <f t="shared" si="19"/>
        <v>382.09800000000001</v>
      </c>
    </row>
    <row r="49" spans="1:9" s="185" customFormat="1" ht="89.25" x14ac:dyDescent="0.25">
      <c r="A49" s="196">
        <v>30</v>
      </c>
      <c r="B49" s="209" t="s">
        <v>217</v>
      </c>
      <c r="C49" s="202">
        <v>807</v>
      </c>
      <c r="D49" s="204" t="s">
        <v>129</v>
      </c>
      <c r="E49" s="204"/>
      <c r="F49" s="204"/>
      <c r="G49" s="206">
        <v>592.29022999999995</v>
      </c>
      <c r="H49" s="206">
        <v>291.3</v>
      </c>
      <c r="I49" s="206">
        <v>400.3</v>
      </c>
    </row>
    <row r="50" spans="1:9" s="185" customFormat="1" ht="25.5" x14ac:dyDescent="0.2">
      <c r="A50" s="192">
        <v>31</v>
      </c>
      <c r="B50" s="207" t="s">
        <v>393</v>
      </c>
      <c r="C50" s="202">
        <v>807</v>
      </c>
      <c r="D50" s="204" t="s">
        <v>131</v>
      </c>
      <c r="E50" s="204" t="s">
        <v>41</v>
      </c>
      <c r="F50" s="204"/>
      <c r="G50" s="206">
        <f>G49</f>
        <v>592.29022999999995</v>
      </c>
      <c r="H50" s="206">
        <f t="shared" ref="H50:I53" si="20">H49</f>
        <v>291.3</v>
      </c>
      <c r="I50" s="206">
        <f t="shared" si="20"/>
        <v>400.3</v>
      </c>
    </row>
    <row r="51" spans="1:9" s="185" customFormat="1" ht="25.5" x14ac:dyDescent="0.2">
      <c r="A51" s="196">
        <v>32</v>
      </c>
      <c r="B51" s="207" t="s">
        <v>112</v>
      </c>
      <c r="C51" s="202">
        <v>807</v>
      </c>
      <c r="D51" s="204" t="s">
        <v>131</v>
      </c>
      <c r="E51" s="204" t="s">
        <v>35</v>
      </c>
      <c r="F51" s="204"/>
      <c r="G51" s="206">
        <f>G50</f>
        <v>592.29022999999995</v>
      </c>
      <c r="H51" s="206">
        <f t="shared" si="20"/>
        <v>291.3</v>
      </c>
      <c r="I51" s="206">
        <f t="shared" si="20"/>
        <v>400.3</v>
      </c>
    </row>
    <row r="52" spans="1:9" s="185" customFormat="1" x14ac:dyDescent="0.25">
      <c r="A52" s="192">
        <v>33</v>
      </c>
      <c r="B52" s="212" t="s">
        <v>51</v>
      </c>
      <c r="C52" s="202">
        <v>807</v>
      </c>
      <c r="D52" s="204" t="s">
        <v>131</v>
      </c>
      <c r="E52" s="204" t="s">
        <v>35</v>
      </c>
      <c r="F52" s="204" t="s">
        <v>96</v>
      </c>
      <c r="G52" s="206">
        <f t="shared" ref="G52" si="21">G51</f>
        <v>592.29022999999995</v>
      </c>
      <c r="H52" s="206">
        <f t="shared" si="20"/>
        <v>291.3</v>
      </c>
      <c r="I52" s="206">
        <f t="shared" si="20"/>
        <v>400.3</v>
      </c>
    </row>
    <row r="53" spans="1:9" s="185" customFormat="1" x14ac:dyDescent="0.25">
      <c r="A53" s="196">
        <v>34</v>
      </c>
      <c r="B53" s="212" t="s">
        <v>2</v>
      </c>
      <c r="C53" s="202">
        <v>807</v>
      </c>
      <c r="D53" s="204" t="s">
        <v>131</v>
      </c>
      <c r="E53" s="204" t="s">
        <v>35</v>
      </c>
      <c r="F53" s="204" t="s">
        <v>95</v>
      </c>
      <c r="G53" s="206">
        <f>G52</f>
        <v>592.29022999999995</v>
      </c>
      <c r="H53" s="206">
        <f t="shared" si="20"/>
        <v>291.3</v>
      </c>
      <c r="I53" s="206">
        <f t="shared" si="20"/>
        <v>400.3</v>
      </c>
    </row>
    <row r="54" spans="1:9" s="185" customFormat="1" ht="25.5" x14ac:dyDescent="0.25">
      <c r="A54" s="192">
        <v>35</v>
      </c>
      <c r="B54" s="197" t="s">
        <v>212</v>
      </c>
      <c r="C54" s="198">
        <v>807</v>
      </c>
      <c r="D54" s="199" t="s">
        <v>132</v>
      </c>
      <c r="E54" s="199"/>
      <c r="F54" s="199"/>
      <c r="G54" s="200">
        <f>G55+G60+G65</f>
        <v>515.56700000000001</v>
      </c>
      <c r="H54" s="200">
        <f t="shared" ref="H54:I54" si="22">H55+H60+H65</f>
        <v>620.90000000000009</v>
      </c>
      <c r="I54" s="200">
        <f t="shared" si="22"/>
        <v>620.90000000000009</v>
      </c>
    </row>
    <row r="55" spans="1:9" s="185" customFormat="1" ht="56.25" customHeight="1" x14ac:dyDescent="0.25">
      <c r="A55" s="196">
        <v>36</v>
      </c>
      <c r="B55" s="213" t="s">
        <v>213</v>
      </c>
      <c r="C55" s="202">
        <v>807</v>
      </c>
      <c r="D55" s="204" t="s">
        <v>133</v>
      </c>
      <c r="E55" s="204"/>
      <c r="F55" s="204"/>
      <c r="G55" s="206">
        <f>G56</f>
        <v>485.738</v>
      </c>
      <c r="H55" s="206">
        <f t="shared" ref="H55:I56" si="23">H56</f>
        <v>469.90300000000002</v>
      </c>
      <c r="I55" s="206">
        <f t="shared" si="23"/>
        <v>469.90300000000002</v>
      </c>
    </row>
    <row r="56" spans="1:9" s="185" customFormat="1" ht="25.5" x14ac:dyDescent="0.2">
      <c r="A56" s="192">
        <v>37</v>
      </c>
      <c r="B56" s="207" t="s">
        <v>393</v>
      </c>
      <c r="C56" s="202">
        <v>807</v>
      </c>
      <c r="D56" s="204" t="s">
        <v>133</v>
      </c>
      <c r="E56" s="204" t="s">
        <v>41</v>
      </c>
      <c r="F56" s="204"/>
      <c r="G56" s="206">
        <f>G57</f>
        <v>485.738</v>
      </c>
      <c r="H56" s="206">
        <f t="shared" si="23"/>
        <v>469.90300000000002</v>
      </c>
      <c r="I56" s="206">
        <f t="shared" si="23"/>
        <v>469.90300000000002</v>
      </c>
    </row>
    <row r="57" spans="1:9" s="185" customFormat="1" ht="28.5" customHeight="1" x14ac:dyDescent="0.2">
      <c r="A57" s="196">
        <v>38</v>
      </c>
      <c r="B57" s="207" t="s">
        <v>112</v>
      </c>
      <c r="C57" s="202">
        <v>807</v>
      </c>
      <c r="D57" s="204" t="s">
        <v>133</v>
      </c>
      <c r="E57" s="204" t="s">
        <v>35</v>
      </c>
      <c r="F57" s="204"/>
      <c r="G57" s="206">
        <v>485.738</v>
      </c>
      <c r="H57" s="206">
        <v>469.90300000000002</v>
      </c>
      <c r="I57" s="206">
        <v>469.90300000000002</v>
      </c>
    </row>
    <row r="58" spans="1:9" s="185" customFormat="1" ht="18" customHeight="1" x14ac:dyDescent="0.25">
      <c r="A58" s="192">
        <v>39</v>
      </c>
      <c r="B58" s="212" t="s">
        <v>31</v>
      </c>
      <c r="C58" s="202">
        <v>807</v>
      </c>
      <c r="D58" s="204" t="s">
        <v>133</v>
      </c>
      <c r="E58" s="204" t="s">
        <v>35</v>
      </c>
      <c r="F58" s="204" t="s">
        <v>97</v>
      </c>
      <c r="G58" s="206">
        <f>G57</f>
        <v>485.738</v>
      </c>
      <c r="H58" s="206">
        <f t="shared" ref="H58:I59" si="24">H57</f>
        <v>469.90300000000002</v>
      </c>
      <c r="I58" s="206">
        <f t="shared" si="24"/>
        <v>469.90300000000002</v>
      </c>
    </row>
    <row r="59" spans="1:9" s="185" customFormat="1" ht="17.25" customHeight="1" x14ac:dyDescent="0.25">
      <c r="A59" s="196">
        <v>40</v>
      </c>
      <c r="B59" s="212" t="s">
        <v>33</v>
      </c>
      <c r="C59" s="202">
        <v>807</v>
      </c>
      <c r="D59" s="204" t="s">
        <v>133</v>
      </c>
      <c r="E59" s="204" t="s">
        <v>35</v>
      </c>
      <c r="F59" s="204" t="s">
        <v>98</v>
      </c>
      <c r="G59" s="206">
        <f>G58</f>
        <v>485.738</v>
      </c>
      <c r="H59" s="206">
        <f t="shared" si="24"/>
        <v>469.90300000000002</v>
      </c>
      <c r="I59" s="206">
        <f t="shared" si="24"/>
        <v>469.90300000000002</v>
      </c>
    </row>
    <row r="60" spans="1:9" s="185" customFormat="1" ht="66.75" customHeight="1" x14ac:dyDescent="0.25">
      <c r="A60" s="192">
        <v>41</v>
      </c>
      <c r="B60" s="212" t="s">
        <v>218</v>
      </c>
      <c r="C60" s="202">
        <v>807</v>
      </c>
      <c r="D60" s="204" t="s">
        <v>135</v>
      </c>
      <c r="E60" s="204"/>
      <c r="F60" s="204"/>
      <c r="G60" s="206">
        <f>G61</f>
        <v>29.829000000000001</v>
      </c>
      <c r="H60" s="206">
        <f t="shared" ref="H60:I61" si="25">H61</f>
        <v>55.2</v>
      </c>
      <c r="I60" s="206">
        <f t="shared" si="25"/>
        <v>55.2</v>
      </c>
    </row>
    <row r="61" spans="1:9" s="185" customFormat="1" ht="25.5" x14ac:dyDescent="0.2">
      <c r="A61" s="196">
        <v>42</v>
      </c>
      <c r="B61" s="207" t="s">
        <v>393</v>
      </c>
      <c r="C61" s="202">
        <v>807</v>
      </c>
      <c r="D61" s="204" t="s">
        <v>135</v>
      </c>
      <c r="E61" s="204" t="s">
        <v>41</v>
      </c>
      <c r="F61" s="204"/>
      <c r="G61" s="206">
        <f>G62</f>
        <v>29.829000000000001</v>
      </c>
      <c r="H61" s="206">
        <f t="shared" si="25"/>
        <v>55.2</v>
      </c>
      <c r="I61" s="206">
        <f t="shared" si="25"/>
        <v>55.2</v>
      </c>
    </row>
    <row r="62" spans="1:9" s="185" customFormat="1" ht="30.75" customHeight="1" x14ac:dyDescent="0.2">
      <c r="A62" s="192">
        <v>43</v>
      </c>
      <c r="B62" s="207" t="s">
        <v>112</v>
      </c>
      <c r="C62" s="202">
        <v>807</v>
      </c>
      <c r="D62" s="204" t="s">
        <v>135</v>
      </c>
      <c r="E62" s="204" t="s">
        <v>35</v>
      </c>
      <c r="F62" s="204"/>
      <c r="G62" s="206">
        <v>29.829000000000001</v>
      </c>
      <c r="H62" s="206">
        <v>55.2</v>
      </c>
      <c r="I62" s="206">
        <v>55.2</v>
      </c>
    </row>
    <row r="63" spans="1:9" s="185" customFormat="1" ht="13.5" customHeight="1" x14ac:dyDescent="0.25">
      <c r="A63" s="196">
        <v>44</v>
      </c>
      <c r="B63" s="212" t="s">
        <v>31</v>
      </c>
      <c r="C63" s="202">
        <v>807</v>
      </c>
      <c r="D63" s="204" t="s">
        <v>135</v>
      </c>
      <c r="E63" s="204" t="s">
        <v>35</v>
      </c>
      <c r="F63" s="204" t="s">
        <v>97</v>
      </c>
      <c r="G63" s="206">
        <f t="shared" ref="G63:I64" si="26">G62</f>
        <v>29.829000000000001</v>
      </c>
      <c r="H63" s="206">
        <f t="shared" si="26"/>
        <v>55.2</v>
      </c>
      <c r="I63" s="206">
        <f t="shared" si="26"/>
        <v>55.2</v>
      </c>
    </row>
    <row r="64" spans="1:9" s="185" customFormat="1" ht="12.75" customHeight="1" x14ac:dyDescent="0.25">
      <c r="A64" s="192">
        <v>45</v>
      </c>
      <c r="B64" s="212" t="s">
        <v>33</v>
      </c>
      <c r="C64" s="202">
        <v>807</v>
      </c>
      <c r="D64" s="204" t="s">
        <v>135</v>
      </c>
      <c r="E64" s="204" t="s">
        <v>35</v>
      </c>
      <c r="F64" s="204" t="s">
        <v>98</v>
      </c>
      <c r="G64" s="206">
        <f t="shared" si="26"/>
        <v>29.829000000000001</v>
      </c>
      <c r="H64" s="206">
        <f t="shared" si="26"/>
        <v>55.2</v>
      </c>
      <c r="I64" s="206">
        <f t="shared" si="26"/>
        <v>55.2</v>
      </c>
    </row>
    <row r="65" spans="1:9" s="185" customFormat="1" ht="63.75" x14ac:dyDescent="0.25">
      <c r="A65" s="196">
        <v>46</v>
      </c>
      <c r="B65" s="212" t="s">
        <v>215</v>
      </c>
      <c r="C65" s="202">
        <v>807</v>
      </c>
      <c r="D65" s="204" t="s">
        <v>136</v>
      </c>
      <c r="E65" s="204"/>
      <c r="F65" s="204"/>
      <c r="G65" s="206">
        <f>G66</f>
        <v>0</v>
      </c>
      <c r="H65" s="206">
        <f t="shared" ref="H65:I66" si="27">H66</f>
        <v>95.796999999999997</v>
      </c>
      <c r="I65" s="206">
        <f t="shared" si="27"/>
        <v>95.796999999999997</v>
      </c>
    </row>
    <row r="66" spans="1:9" s="185" customFormat="1" ht="25.5" x14ac:dyDescent="0.2">
      <c r="A66" s="192">
        <v>47</v>
      </c>
      <c r="B66" s="207" t="s">
        <v>393</v>
      </c>
      <c r="C66" s="202">
        <v>807</v>
      </c>
      <c r="D66" s="204" t="s">
        <v>136</v>
      </c>
      <c r="E66" s="204" t="s">
        <v>41</v>
      </c>
      <c r="F66" s="204"/>
      <c r="G66" s="206">
        <f>G67</f>
        <v>0</v>
      </c>
      <c r="H66" s="206">
        <f t="shared" si="27"/>
        <v>95.796999999999997</v>
      </c>
      <c r="I66" s="206">
        <f t="shared" si="27"/>
        <v>95.796999999999997</v>
      </c>
    </row>
    <row r="67" spans="1:9" s="185" customFormat="1" ht="29.25" customHeight="1" x14ac:dyDescent="0.2">
      <c r="A67" s="196">
        <v>48</v>
      </c>
      <c r="B67" s="207" t="s">
        <v>112</v>
      </c>
      <c r="C67" s="202">
        <v>807</v>
      </c>
      <c r="D67" s="204" t="s">
        <v>136</v>
      </c>
      <c r="E67" s="204" t="s">
        <v>35</v>
      </c>
      <c r="F67" s="204"/>
      <c r="G67" s="206">
        <v>0</v>
      </c>
      <c r="H67" s="206">
        <v>95.796999999999997</v>
      </c>
      <c r="I67" s="206">
        <v>95.796999999999997</v>
      </c>
    </row>
    <row r="68" spans="1:9" s="214" customFormat="1" x14ac:dyDescent="0.25">
      <c r="A68" s="192">
        <v>49</v>
      </c>
      <c r="B68" s="212" t="s">
        <v>31</v>
      </c>
      <c r="C68" s="202">
        <v>807</v>
      </c>
      <c r="D68" s="204" t="s">
        <v>136</v>
      </c>
      <c r="E68" s="204" t="s">
        <v>35</v>
      </c>
      <c r="F68" s="204" t="s">
        <v>97</v>
      </c>
      <c r="G68" s="206">
        <f t="shared" ref="G68:I69" si="28">G67</f>
        <v>0</v>
      </c>
      <c r="H68" s="206">
        <f t="shared" si="28"/>
        <v>95.796999999999997</v>
      </c>
      <c r="I68" s="206">
        <f t="shared" si="28"/>
        <v>95.796999999999997</v>
      </c>
    </row>
    <row r="69" spans="1:9" s="214" customFormat="1" x14ac:dyDescent="0.25">
      <c r="A69" s="196">
        <v>50</v>
      </c>
      <c r="B69" s="212" t="s">
        <v>33</v>
      </c>
      <c r="C69" s="202">
        <v>807</v>
      </c>
      <c r="D69" s="204" t="s">
        <v>136</v>
      </c>
      <c r="E69" s="204" t="s">
        <v>35</v>
      </c>
      <c r="F69" s="204" t="s">
        <v>98</v>
      </c>
      <c r="G69" s="206">
        <f t="shared" si="28"/>
        <v>0</v>
      </c>
      <c r="H69" s="206">
        <f t="shared" si="28"/>
        <v>95.796999999999997</v>
      </c>
      <c r="I69" s="206">
        <f t="shared" si="28"/>
        <v>95.796999999999997</v>
      </c>
    </row>
    <row r="70" spans="1:9" s="185" customFormat="1" ht="38.25" x14ac:dyDescent="0.25">
      <c r="A70" s="192">
        <v>51</v>
      </c>
      <c r="B70" s="197" t="s">
        <v>229</v>
      </c>
      <c r="C70" s="198">
        <v>807</v>
      </c>
      <c r="D70" s="215" t="s">
        <v>226</v>
      </c>
      <c r="E70" s="204"/>
      <c r="F70" s="204"/>
      <c r="G70" s="200">
        <f>G71</f>
        <v>214.90643</v>
      </c>
      <c r="H70" s="200">
        <f t="shared" ref="H70:I70" si="29">H71</f>
        <v>44.3</v>
      </c>
      <c r="I70" s="200">
        <f t="shared" si="29"/>
        <v>44.3</v>
      </c>
    </row>
    <row r="71" spans="1:9" s="185" customFormat="1" ht="78" customHeight="1" x14ac:dyDescent="0.25">
      <c r="A71" s="196">
        <v>52</v>
      </c>
      <c r="B71" s="209" t="s">
        <v>227</v>
      </c>
      <c r="C71" s="202">
        <v>807</v>
      </c>
      <c r="D71" s="203" t="s">
        <v>230</v>
      </c>
      <c r="E71" s="204"/>
      <c r="F71" s="204"/>
      <c r="G71" s="206">
        <f>215.9-0.99357</f>
        <v>214.90643</v>
      </c>
      <c r="H71" s="206">
        <v>44.3</v>
      </c>
      <c r="I71" s="206">
        <v>44.3</v>
      </c>
    </row>
    <row r="72" spans="1:9" s="185" customFormat="1" ht="25.5" x14ac:dyDescent="0.2">
      <c r="A72" s="192">
        <v>53</v>
      </c>
      <c r="B72" s="207" t="s">
        <v>393</v>
      </c>
      <c r="C72" s="202">
        <v>807</v>
      </c>
      <c r="D72" s="204" t="s">
        <v>228</v>
      </c>
      <c r="E72" s="204" t="s">
        <v>41</v>
      </c>
      <c r="F72" s="204"/>
      <c r="G72" s="206">
        <f>G71</f>
        <v>214.90643</v>
      </c>
      <c r="H72" s="206">
        <f t="shared" ref="H72:I73" si="30">H71</f>
        <v>44.3</v>
      </c>
      <c r="I72" s="206">
        <f t="shared" si="30"/>
        <v>44.3</v>
      </c>
    </row>
    <row r="73" spans="1:9" s="185" customFormat="1" ht="25.5" x14ac:dyDescent="0.2">
      <c r="A73" s="196">
        <v>54</v>
      </c>
      <c r="B73" s="207" t="s">
        <v>112</v>
      </c>
      <c r="C73" s="202">
        <v>807</v>
      </c>
      <c r="D73" s="204" t="s">
        <v>228</v>
      </c>
      <c r="E73" s="204" t="s">
        <v>35</v>
      </c>
      <c r="F73" s="204"/>
      <c r="G73" s="206">
        <f>G72</f>
        <v>214.90643</v>
      </c>
      <c r="H73" s="206">
        <f t="shared" si="30"/>
        <v>44.3</v>
      </c>
      <c r="I73" s="206">
        <f t="shared" si="30"/>
        <v>44.3</v>
      </c>
    </row>
    <row r="74" spans="1:9" s="185" customFormat="1" x14ac:dyDescent="0.25">
      <c r="A74" s="192">
        <v>55</v>
      </c>
      <c r="B74" s="212" t="s">
        <v>202</v>
      </c>
      <c r="C74" s="202">
        <v>807</v>
      </c>
      <c r="D74" s="204" t="s">
        <v>228</v>
      </c>
      <c r="E74" s="204" t="s">
        <v>35</v>
      </c>
      <c r="F74" s="204" t="s">
        <v>98</v>
      </c>
      <c r="G74" s="206">
        <f t="shared" ref="G74:I75" si="31">G73</f>
        <v>214.90643</v>
      </c>
      <c r="H74" s="206">
        <f t="shared" si="31"/>
        <v>44.3</v>
      </c>
      <c r="I74" s="206">
        <f t="shared" si="31"/>
        <v>44.3</v>
      </c>
    </row>
    <row r="75" spans="1:9" s="185" customFormat="1" x14ac:dyDescent="0.25">
      <c r="A75" s="196">
        <v>56</v>
      </c>
      <c r="B75" s="212" t="s">
        <v>32</v>
      </c>
      <c r="C75" s="202">
        <v>807</v>
      </c>
      <c r="D75" s="204" t="s">
        <v>228</v>
      </c>
      <c r="E75" s="204" t="s">
        <v>35</v>
      </c>
      <c r="F75" s="204" t="s">
        <v>97</v>
      </c>
      <c r="G75" s="206">
        <f>G74</f>
        <v>214.90643</v>
      </c>
      <c r="H75" s="206">
        <f t="shared" si="31"/>
        <v>44.3</v>
      </c>
      <c r="I75" s="206">
        <f t="shared" si="31"/>
        <v>44.3</v>
      </c>
    </row>
    <row r="76" spans="1:9" s="185" customFormat="1" ht="14.25" x14ac:dyDescent="0.25">
      <c r="A76" s="192">
        <v>57</v>
      </c>
      <c r="B76" s="216" t="s">
        <v>39</v>
      </c>
      <c r="C76" s="198">
        <v>807</v>
      </c>
      <c r="D76" s="217" t="s">
        <v>115</v>
      </c>
      <c r="E76" s="218"/>
      <c r="F76" s="218"/>
      <c r="G76" s="219">
        <f>G77+G160+G182+G175+G153+G169+G96+G188+G195+G203+G128+G135+G114+G121+G142+G107</f>
        <v>19258.885209999997</v>
      </c>
      <c r="H76" s="219">
        <f>H77+H160+H182+H175+H153+H169+H96+H188+H195+H203+H128+H135+H114+H121</f>
        <v>15381.536</v>
      </c>
      <c r="I76" s="219">
        <f>I77+I160+I182+I175+I153+I169+I96+I188+I195+I203+I128+I135+I114+I121</f>
        <v>15072.774000000001</v>
      </c>
    </row>
    <row r="77" spans="1:9" s="214" customFormat="1" x14ac:dyDescent="0.25">
      <c r="A77" s="196">
        <v>58</v>
      </c>
      <c r="B77" s="220" t="s">
        <v>44</v>
      </c>
      <c r="C77" s="198">
        <v>807</v>
      </c>
      <c r="D77" s="217" t="s">
        <v>116</v>
      </c>
      <c r="E77" s="217"/>
      <c r="F77" s="217"/>
      <c r="G77" s="219">
        <f>G78+G91</f>
        <v>11081.575580000001</v>
      </c>
      <c r="H77" s="219">
        <f t="shared" ref="H77:I77" si="32">H78+H91</f>
        <v>9892.348</v>
      </c>
      <c r="I77" s="219">
        <f t="shared" si="32"/>
        <v>9569.4860000000008</v>
      </c>
    </row>
    <row r="78" spans="1:9" s="185" customFormat="1" ht="38.25" x14ac:dyDescent="0.25">
      <c r="A78" s="192">
        <v>59</v>
      </c>
      <c r="B78" s="197" t="s">
        <v>190</v>
      </c>
      <c r="C78" s="198">
        <v>807</v>
      </c>
      <c r="D78" s="199" t="s">
        <v>121</v>
      </c>
      <c r="E78" s="204"/>
      <c r="F78" s="204"/>
      <c r="G78" s="200">
        <f>G79+G83+G87</f>
        <v>8495.3877000000011</v>
      </c>
      <c r="H78" s="200">
        <f t="shared" ref="H78:I78" si="33">H79+H83+H87</f>
        <v>8310.7000000000007</v>
      </c>
      <c r="I78" s="200">
        <f t="shared" si="33"/>
        <v>7987.8380000000006</v>
      </c>
    </row>
    <row r="79" spans="1:9" s="185" customFormat="1" ht="51" x14ac:dyDescent="0.25">
      <c r="A79" s="196">
        <v>60</v>
      </c>
      <c r="B79" s="212" t="s">
        <v>394</v>
      </c>
      <c r="C79" s="202">
        <v>807</v>
      </c>
      <c r="D79" s="204" t="s">
        <v>121</v>
      </c>
      <c r="E79" s="204" t="s">
        <v>40</v>
      </c>
      <c r="F79" s="204"/>
      <c r="G79" s="206">
        <f>G80</f>
        <v>3452.3715400000006</v>
      </c>
      <c r="H79" s="206">
        <f t="shared" ref="H79:I81" si="34">H80</f>
        <v>4618.9530000000004</v>
      </c>
      <c r="I79" s="206">
        <f t="shared" si="34"/>
        <v>4618.9530000000004</v>
      </c>
    </row>
    <row r="80" spans="1:9" s="185" customFormat="1" ht="25.5" x14ac:dyDescent="0.25">
      <c r="A80" s="192">
        <v>61</v>
      </c>
      <c r="B80" s="212" t="s">
        <v>45</v>
      </c>
      <c r="C80" s="202">
        <v>807</v>
      </c>
      <c r="D80" s="204" t="s">
        <v>121</v>
      </c>
      <c r="E80" s="204" t="s">
        <v>37</v>
      </c>
      <c r="F80" s="204"/>
      <c r="G80" s="206">
        <f>G81</f>
        <v>3452.3715400000006</v>
      </c>
      <c r="H80" s="206">
        <f t="shared" si="34"/>
        <v>4618.9530000000004</v>
      </c>
      <c r="I80" s="206">
        <f t="shared" si="34"/>
        <v>4618.9530000000004</v>
      </c>
    </row>
    <row r="81" spans="1:9" s="185" customFormat="1" x14ac:dyDescent="0.25">
      <c r="A81" s="196">
        <v>62</v>
      </c>
      <c r="B81" s="221" t="s">
        <v>28</v>
      </c>
      <c r="C81" s="202">
        <v>807</v>
      </c>
      <c r="D81" s="204" t="s">
        <v>121</v>
      </c>
      <c r="E81" s="218" t="s">
        <v>37</v>
      </c>
      <c r="F81" s="218" t="s">
        <v>99</v>
      </c>
      <c r="G81" s="222">
        <f>G82</f>
        <v>3452.3715400000006</v>
      </c>
      <c r="H81" s="222">
        <f t="shared" si="34"/>
        <v>4618.9530000000004</v>
      </c>
      <c r="I81" s="222">
        <f t="shared" si="34"/>
        <v>4618.9530000000004</v>
      </c>
    </row>
    <row r="82" spans="1:9" s="185" customFormat="1" ht="38.25" x14ac:dyDescent="0.25">
      <c r="A82" s="192">
        <v>63</v>
      </c>
      <c r="B82" s="221" t="s">
        <v>154</v>
      </c>
      <c r="C82" s="202">
        <v>807</v>
      </c>
      <c r="D82" s="204" t="s">
        <v>121</v>
      </c>
      <c r="E82" s="218" t="s">
        <v>37</v>
      </c>
      <c r="F82" s="218" t="s">
        <v>100</v>
      </c>
      <c r="G82" s="206">
        <f>4591.12697-41.12577-198-661.86666-237.763</f>
        <v>3452.3715400000006</v>
      </c>
      <c r="H82" s="206">
        <v>4618.9530000000004</v>
      </c>
      <c r="I82" s="206">
        <v>4618.9530000000004</v>
      </c>
    </row>
    <row r="83" spans="1:9" s="185" customFormat="1" ht="25.5" x14ac:dyDescent="0.2">
      <c r="A83" s="196">
        <v>64</v>
      </c>
      <c r="B83" s="207" t="s">
        <v>393</v>
      </c>
      <c r="C83" s="202">
        <v>807</v>
      </c>
      <c r="D83" s="204" t="s">
        <v>121</v>
      </c>
      <c r="E83" s="204" t="s">
        <v>41</v>
      </c>
      <c r="F83" s="204"/>
      <c r="G83" s="206">
        <f>G84</f>
        <v>5039.1627500000004</v>
      </c>
      <c r="H83" s="206">
        <f>H84</f>
        <v>3690.424</v>
      </c>
      <c r="I83" s="206">
        <f>I84</f>
        <v>3367.5619999999999</v>
      </c>
    </row>
    <row r="84" spans="1:9" s="185" customFormat="1" ht="25.5" x14ac:dyDescent="0.2">
      <c r="A84" s="192">
        <v>65</v>
      </c>
      <c r="B84" s="207" t="s">
        <v>112</v>
      </c>
      <c r="C84" s="202">
        <v>807</v>
      </c>
      <c r="D84" s="204" t="s">
        <v>121</v>
      </c>
      <c r="E84" s="204" t="s">
        <v>35</v>
      </c>
      <c r="F84" s="204"/>
      <c r="G84" s="206">
        <f>G85</f>
        <v>5039.1627500000004</v>
      </c>
      <c r="H84" s="206">
        <v>3690.424</v>
      </c>
      <c r="I84" s="206">
        <v>3367.5619999999999</v>
      </c>
    </row>
    <row r="85" spans="1:9" s="185" customFormat="1" x14ac:dyDescent="0.25">
      <c r="A85" s="196">
        <v>66</v>
      </c>
      <c r="B85" s="221" t="s">
        <v>28</v>
      </c>
      <c r="C85" s="202">
        <v>807</v>
      </c>
      <c r="D85" s="204" t="s">
        <v>121</v>
      </c>
      <c r="E85" s="204" t="s">
        <v>35</v>
      </c>
      <c r="F85" s="204" t="s">
        <v>99</v>
      </c>
      <c r="G85" s="206">
        <f>G86</f>
        <v>5039.1627500000004</v>
      </c>
      <c r="H85" s="206">
        <f t="shared" ref="H85:I85" si="35">H84</f>
        <v>3690.424</v>
      </c>
      <c r="I85" s="206">
        <f t="shared" si="35"/>
        <v>3367.5619999999999</v>
      </c>
    </row>
    <row r="86" spans="1:9" s="185" customFormat="1" ht="38.25" x14ac:dyDescent="0.25">
      <c r="A86" s="192">
        <v>67</v>
      </c>
      <c r="B86" s="221" t="s">
        <v>154</v>
      </c>
      <c r="C86" s="202">
        <v>807</v>
      </c>
      <c r="D86" s="204" t="s">
        <v>121</v>
      </c>
      <c r="E86" s="204" t="s">
        <v>35</v>
      </c>
      <c r="F86" s="204" t="s">
        <v>100</v>
      </c>
      <c r="G86" s="206">
        <f>5164.18656-223.86281-159.647+159.647+155.622-15-34+1-3.783-5</f>
        <v>5039.1627500000004</v>
      </c>
      <c r="H86" s="206">
        <f>H85</f>
        <v>3690.424</v>
      </c>
      <c r="I86" s="206">
        <f>I85</f>
        <v>3367.5619999999999</v>
      </c>
    </row>
    <row r="87" spans="1:9" s="185" customFormat="1" x14ac:dyDescent="0.25">
      <c r="A87" s="196">
        <v>68</v>
      </c>
      <c r="B87" s="212" t="s">
        <v>46</v>
      </c>
      <c r="C87" s="202">
        <v>807</v>
      </c>
      <c r="D87" s="204" t="s">
        <v>121</v>
      </c>
      <c r="E87" s="204" t="s">
        <v>47</v>
      </c>
      <c r="F87" s="204"/>
      <c r="G87" s="206">
        <f>G88</f>
        <v>3.8534099999999998</v>
      </c>
      <c r="H87" s="206">
        <f t="shared" ref="H87:I87" si="36">H88</f>
        <v>1.323</v>
      </c>
      <c r="I87" s="206">
        <f t="shared" si="36"/>
        <v>1.323</v>
      </c>
    </row>
    <row r="88" spans="1:9" s="185" customFormat="1" x14ac:dyDescent="0.25">
      <c r="A88" s="192">
        <v>69</v>
      </c>
      <c r="B88" s="212" t="s">
        <v>48</v>
      </c>
      <c r="C88" s="202">
        <v>807</v>
      </c>
      <c r="D88" s="204" t="s">
        <v>121</v>
      </c>
      <c r="E88" s="204" t="s">
        <v>38</v>
      </c>
      <c r="F88" s="204"/>
      <c r="G88" s="206">
        <v>3.8534099999999998</v>
      </c>
      <c r="H88" s="206">
        <v>1.323</v>
      </c>
      <c r="I88" s="206">
        <v>1.323</v>
      </c>
    </row>
    <row r="89" spans="1:9" s="185" customFormat="1" x14ac:dyDescent="0.25">
      <c r="A89" s="196">
        <v>70</v>
      </c>
      <c r="B89" s="221" t="s">
        <v>28</v>
      </c>
      <c r="C89" s="202">
        <v>807</v>
      </c>
      <c r="D89" s="204" t="s">
        <v>121</v>
      </c>
      <c r="E89" s="204" t="s">
        <v>38</v>
      </c>
      <c r="F89" s="204" t="s">
        <v>99</v>
      </c>
      <c r="G89" s="206">
        <f t="shared" ref="G89:I89" si="37">G88</f>
        <v>3.8534099999999998</v>
      </c>
      <c r="H89" s="206">
        <f t="shared" si="37"/>
        <v>1.323</v>
      </c>
      <c r="I89" s="206">
        <f t="shared" si="37"/>
        <v>1.323</v>
      </c>
    </row>
    <row r="90" spans="1:9" s="185" customFormat="1" ht="38.25" x14ac:dyDescent="0.25">
      <c r="A90" s="192">
        <v>71</v>
      </c>
      <c r="B90" s="221" t="s">
        <v>154</v>
      </c>
      <c r="C90" s="202">
        <v>807</v>
      </c>
      <c r="D90" s="204" t="s">
        <v>121</v>
      </c>
      <c r="E90" s="204" t="s">
        <v>38</v>
      </c>
      <c r="F90" s="204" t="s">
        <v>100</v>
      </c>
      <c r="G90" s="206">
        <f>G89</f>
        <v>3.8534099999999998</v>
      </c>
      <c r="H90" s="206">
        <f>H89</f>
        <v>1.323</v>
      </c>
      <c r="I90" s="206">
        <f>I89</f>
        <v>1.323</v>
      </c>
    </row>
    <row r="91" spans="1:9" s="185" customFormat="1" ht="33" customHeight="1" x14ac:dyDescent="0.25">
      <c r="A91" s="196">
        <v>72</v>
      </c>
      <c r="B91" s="220" t="s">
        <v>138</v>
      </c>
      <c r="C91" s="198">
        <v>807</v>
      </c>
      <c r="D91" s="217" t="s">
        <v>137</v>
      </c>
      <c r="E91" s="218"/>
      <c r="F91" s="218"/>
      <c r="G91" s="219">
        <f>G92</f>
        <v>2586.18788</v>
      </c>
      <c r="H91" s="219">
        <f t="shared" ref="H91:I92" si="38">H92</f>
        <v>1581.6479999999999</v>
      </c>
      <c r="I91" s="219">
        <f t="shared" si="38"/>
        <v>1581.6479999999999</v>
      </c>
    </row>
    <row r="92" spans="1:9" s="185" customFormat="1" ht="51" x14ac:dyDescent="0.25">
      <c r="A92" s="192">
        <v>73</v>
      </c>
      <c r="B92" s="212" t="s">
        <v>394</v>
      </c>
      <c r="C92" s="202">
        <v>807</v>
      </c>
      <c r="D92" s="218" t="s">
        <v>137</v>
      </c>
      <c r="E92" s="223" t="s">
        <v>40</v>
      </c>
      <c r="F92" s="218"/>
      <c r="G92" s="224">
        <f>G93</f>
        <v>2586.18788</v>
      </c>
      <c r="H92" s="224">
        <f t="shared" si="38"/>
        <v>1581.6479999999999</v>
      </c>
      <c r="I92" s="224">
        <f t="shared" si="38"/>
        <v>1581.6479999999999</v>
      </c>
    </row>
    <row r="93" spans="1:9" s="185" customFormat="1" ht="25.5" x14ac:dyDescent="0.25">
      <c r="A93" s="196">
        <v>74</v>
      </c>
      <c r="B93" s="212" t="s">
        <v>45</v>
      </c>
      <c r="C93" s="202">
        <v>807</v>
      </c>
      <c r="D93" s="218" t="s">
        <v>137</v>
      </c>
      <c r="E93" s="218" t="s">
        <v>37</v>
      </c>
      <c r="F93" s="218"/>
      <c r="G93" s="225">
        <f>G94</f>
        <v>2586.18788</v>
      </c>
      <c r="H93" s="225">
        <v>1581.6479999999999</v>
      </c>
      <c r="I93" s="225">
        <v>1581.6479999999999</v>
      </c>
    </row>
    <row r="94" spans="1:9" s="185" customFormat="1" x14ac:dyDescent="0.25">
      <c r="A94" s="192">
        <v>75</v>
      </c>
      <c r="B94" s="221" t="s">
        <v>28</v>
      </c>
      <c r="C94" s="202">
        <v>807</v>
      </c>
      <c r="D94" s="218" t="s">
        <v>137</v>
      </c>
      <c r="E94" s="218" t="s">
        <v>37</v>
      </c>
      <c r="F94" s="218" t="s">
        <v>99</v>
      </c>
      <c r="G94" s="222">
        <f>G95</f>
        <v>2586.18788</v>
      </c>
      <c r="H94" s="222">
        <f t="shared" ref="H94:I94" si="39">H95</f>
        <v>1581.6479999999999</v>
      </c>
      <c r="I94" s="222">
        <f t="shared" si="39"/>
        <v>1581.6479999999999</v>
      </c>
    </row>
    <row r="95" spans="1:9" s="185" customFormat="1" ht="25.5" x14ac:dyDescent="0.25">
      <c r="A95" s="196">
        <v>76</v>
      </c>
      <c r="B95" s="221" t="s">
        <v>12</v>
      </c>
      <c r="C95" s="202">
        <v>807</v>
      </c>
      <c r="D95" s="218" t="s">
        <v>137</v>
      </c>
      <c r="E95" s="218" t="s">
        <v>37</v>
      </c>
      <c r="F95" s="218" t="s">
        <v>101</v>
      </c>
      <c r="G95" s="224">
        <v>2586.18788</v>
      </c>
      <c r="H95" s="224">
        <f>H93</f>
        <v>1581.6479999999999</v>
      </c>
      <c r="I95" s="224">
        <f>I93</f>
        <v>1581.6479999999999</v>
      </c>
    </row>
    <row r="96" spans="1:9" s="214" customFormat="1" ht="24.75" customHeight="1" x14ac:dyDescent="0.25">
      <c r="A96" s="192">
        <v>77</v>
      </c>
      <c r="B96" s="226" t="s">
        <v>39</v>
      </c>
      <c r="C96" s="198">
        <v>807</v>
      </c>
      <c r="D96" s="215" t="s">
        <v>115</v>
      </c>
      <c r="E96" s="199"/>
      <c r="F96" s="199"/>
      <c r="G96" s="200">
        <f>G97</f>
        <v>80.138630000000006</v>
      </c>
      <c r="H96" s="200">
        <f t="shared" ref="H96:I100" si="40">H97</f>
        <v>24.815000000000001</v>
      </c>
      <c r="I96" s="200">
        <f t="shared" si="40"/>
        <v>24.815000000000001</v>
      </c>
    </row>
    <row r="97" spans="1:9" s="185" customFormat="1" ht="18" customHeight="1" x14ac:dyDescent="0.25">
      <c r="A97" s="196">
        <v>78</v>
      </c>
      <c r="B97" s="212" t="s">
        <v>141</v>
      </c>
      <c r="C97" s="202">
        <v>807</v>
      </c>
      <c r="D97" s="203" t="s">
        <v>123</v>
      </c>
      <c r="E97" s="203"/>
      <c r="F97" s="203"/>
      <c r="G97" s="206">
        <f>G98</f>
        <v>80.138630000000006</v>
      </c>
      <c r="H97" s="206">
        <f t="shared" si="40"/>
        <v>24.815000000000001</v>
      </c>
      <c r="I97" s="206">
        <f t="shared" si="40"/>
        <v>24.815000000000001</v>
      </c>
    </row>
    <row r="98" spans="1:9" s="214" customFormat="1" ht="30.75" customHeight="1" x14ac:dyDescent="0.25">
      <c r="A98" s="192">
        <v>79</v>
      </c>
      <c r="B98" s="227" t="s">
        <v>221</v>
      </c>
      <c r="C98" s="202">
        <v>807</v>
      </c>
      <c r="D98" s="203" t="s">
        <v>222</v>
      </c>
      <c r="E98" s="203"/>
      <c r="F98" s="203"/>
      <c r="G98" s="206">
        <f>G99+G103</f>
        <v>80.138630000000006</v>
      </c>
      <c r="H98" s="206">
        <f t="shared" si="40"/>
        <v>24.815000000000001</v>
      </c>
      <c r="I98" s="206">
        <f t="shared" si="40"/>
        <v>24.815000000000001</v>
      </c>
    </row>
    <row r="99" spans="1:9" s="185" customFormat="1" ht="25.5" x14ac:dyDescent="0.2">
      <c r="A99" s="196">
        <v>80</v>
      </c>
      <c r="B99" s="207" t="s">
        <v>393</v>
      </c>
      <c r="C99" s="202">
        <v>807</v>
      </c>
      <c r="D99" s="203" t="s">
        <v>222</v>
      </c>
      <c r="E99" s="203" t="s">
        <v>41</v>
      </c>
      <c r="F99" s="203"/>
      <c r="G99" s="206">
        <f>G100</f>
        <v>80.133250000000004</v>
      </c>
      <c r="H99" s="206">
        <f t="shared" si="40"/>
        <v>24.815000000000001</v>
      </c>
      <c r="I99" s="206">
        <f t="shared" si="40"/>
        <v>24.815000000000001</v>
      </c>
    </row>
    <row r="100" spans="1:9" s="185" customFormat="1" ht="25.5" x14ac:dyDescent="0.2">
      <c r="A100" s="192">
        <v>81</v>
      </c>
      <c r="B100" s="207" t="s">
        <v>112</v>
      </c>
      <c r="C100" s="202">
        <v>807</v>
      </c>
      <c r="D100" s="203" t="s">
        <v>222</v>
      </c>
      <c r="E100" s="203" t="s">
        <v>35</v>
      </c>
      <c r="F100" s="203"/>
      <c r="G100" s="206">
        <f>G101</f>
        <v>80.133250000000004</v>
      </c>
      <c r="H100" s="206">
        <f t="shared" si="40"/>
        <v>24.815000000000001</v>
      </c>
      <c r="I100" s="206">
        <f t="shared" si="40"/>
        <v>24.815000000000001</v>
      </c>
    </row>
    <row r="101" spans="1:9" s="185" customFormat="1" x14ac:dyDescent="0.25">
      <c r="A101" s="196">
        <v>82</v>
      </c>
      <c r="B101" s="227" t="s">
        <v>31</v>
      </c>
      <c r="C101" s="202">
        <v>807</v>
      </c>
      <c r="D101" s="203" t="s">
        <v>222</v>
      </c>
      <c r="E101" s="203" t="s">
        <v>35</v>
      </c>
      <c r="F101" s="203" t="s">
        <v>97</v>
      </c>
      <c r="G101" s="228">
        <v>80.133250000000004</v>
      </c>
      <c r="H101" s="228">
        <v>24.815000000000001</v>
      </c>
      <c r="I101" s="228">
        <v>24.815000000000001</v>
      </c>
    </row>
    <row r="102" spans="1:9" s="185" customFormat="1" x14ac:dyDescent="0.25">
      <c r="A102" s="192">
        <v>83</v>
      </c>
      <c r="B102" s="221" t="s">
        <v>219</v>
      </c>
      <c r="C102" s="202">
        <v>807</v>
      </c>
      <c r="D102" s="203" t="s">
        <v>222</v>
      </c>
      <c r="E102" s="203" t="s">
        <v>35</v>
      </c>
      <c r="F102" s="203" t="s">
        <v>220</v>
      </c>
      <c r="G102" s="206">
        <f>G101</f>
        <v>80.133250000000004</v>
      </c>
      <c r="H102" s="206">
        <f t="shared" ref="H102:I102" si="41">H101</f>
        <v>24.815000000000001</v>
      </c>
      <c r="I102" s="206">
        <f t="shared" si="41"/>
        <v>24.815000000000001</v>
      </c>
    </row>
    <row r="103" spans="1:9" s="185" customFormat="1" x14ac:dyDescent="0.25">
      <c r="A103" s="196">
        <v>84</v>
      </c>
      <c r="B103" s="212" t="s">
        <v>46</v>
      </c>
      <c r="C103" s="202">
        <v>807</v>
      </c>
      <c r="D103" s="203" t="s">
        <v>222</v>
      </c>
      <c r="E103" s="204" t="s">
        <v>47</v>
      </c>
      <c r="F103" s="204"/>
      <c r="G103" s="206">
        <f>G104</f>
        <v>5.3800000000000002E-3</v>
      </c>
      <c r="H103" s="206">
        <f t="shared" ref="H103:I103" si="42">H104</f>
        <v>0</v>
      </c>
      <c r="I103" s="206">
        <f t="shared" si="42"/>
        <v>0</v>
      </c>
    </row>
    <row r="104" spans="1:9" s="185" customFormat="1" x14ac:dyDescent="0.25">
      <c r="A104" s="192">
        <v>85</v>
      </c>
      <c r="B104" s="212" t="s">
        <v>48</v>
      </c>
      <c r="C104" s="202">
        <v>807</v>
      </c>
      <c r="D104" s="203" t="s">
        <v>222</v>
      </c>
      <c r="E104" s="204" t="s">
        <v>38</v>
      </c>
      <c r="F104" s="204"/>
      <c r="G104" s="206">
        <v>5.3800000000000002E-3</v>
      </c>
      <c r="H104" s="206">
        <v>0</v>
      </c>
      <c r="I104" s="206">
        <v>0</v>
      </c>
    </row>
    <row r="105" spans="1:9" s="185" customFormat="1" x14ac:dyDescent="0.25">
      <c r="A105" s="196">
        <v>86</v>
      </c>
      <c r="B105" s="227" t="s">
        <v>31</v>
      </c>
      <c r="C105" s="202">
        <v>807</v>
      </c>
      <c r="D105" s="203" t="s">
        <v>222</v>
      </c>
      <c r="E105" s="204" t="s">
        <v>38</v>
      </c>
      <c r="F105" s="203" t="s">
        <v>97</v>
      </c>
      <c r="G105" s="206">
        <f t="shared" ref="G105:I105" si="43">G104</f>
        <v>5.3800000000000002E-3</v>
      </c>
      <c r="H105" s="206">
        <f t="shared" si="43"/>
        <v>0</v>
      </c>
      <c r="I105" s="206">
        <f t="shared" si="43"/>
        <v>0</v>
      </c>
    </row>
    <row r="106" spans="1:9" s="185" customFormat="1" x14ac:dyDescent="0.25">
      <c r="A106" s="192">
        <v>87</v>
      </c>
      <c r="B106" s="221" t="s">
        <v>219</v>
      </c>
      <c r="C106" s="202">
        <v>807</v>
      </c>
      <c r="D106" s="203" t="s">
        <v>222</v>
      </c>
      <c r="E106" s="204" t="s">
        <v>38</v>
      </c>
      <c r="F106" s="203" t="s">
        <v>220</v>
      </c>
      <c r="G106" s="206">
        <f>G105</f>
        <v>5.3800000000000002E-3</v>
      </c>
      <c r="H106" s="206">
        <f>H105</f>
        <v>0</v>
      </c>
      <c r="I106" s="206">
        <f>I105</f>
        <v>0</v>
      </c>
    </row>
    <row r="107" spans="1:9" s="214" customFormat="1" ht="25.5" customHeight="1" x14ac:dyDescent="0.25">
      <c r="A107" s="196">
        <v>88</v>
      </c>
      <c r="B107" s="226" t="s">
        <v>39</v>
      </c>
      <c r="C107" s="198">
        <v>807</v>
      </c>
      <c r="D107" s="215" t="s">
        <v>115</v>
      </c>
      <c r="E107" s="199"/>
      <c r="F107" s="199"/>
      <c r="G107" s="200">
        <f>G108</f>
        <v>105</v>
      </c>
      <c r="H107" s="200">
        <f t="shared" ref="H107:I111" si="44">H108</f>
        <v>0</v>
      </c>
      <c r="I107" s="200">
        <f t="shared" si="44"/>
        <v>0</v>
      </c>
    </row>
    <row r="108" spans="1:9" s="185" customFormat="1" x14ac:dyDescent="0.25">
      <c r="A108" s="192">
        <v>89</v>
      </c>
      <c r="B108" s="212" t="s">
        <v>145</v>
      </c>
      <c r="C108" s="202">
        <v>807</v>
      </c>
      <c r="D108" s="203" t="s">
        <v>123</v>
      </c>
      <c r="E108" s="203"/>
      <c r="F108" s="203"/>
      <c r="G108" s="206">
        <f>G109</f>
        <v>105</v>
      </c>
      <c r="H108" s="206">
        <f t="shared" si="44"/>
        <v>0</v>
      </c>
      <c r="I108" s="206">
        <f t="shared" si="44"/>
        <v>0</v>
      </c>
    </row>
    <row r="109" spans="1:9" s="214" customFormat="1" ht="28.5" customHeight="1" x14ac:dyDescent="0.25">
      <c r="A109" s="196">
        <v>90</v>
      </c>
      <c r="B109" s="227" t="s">
        <v>384</v>
      </c>
      <c r="C109" s="202">
        <v>807</v>
      </c>
      <c r="D109" s="229" t="s">
        <v>362</v>
      </c>
      <c r="E109" s="203"/>
      <c r="F109" s="203"/>
      <c r="G109" s="206">
        <f>G110</f>
        <v>105</v>
      </c>
      <c r="H109" s="206">
        <f t="shared" si="44"/>
        <v>0</v>
      </c>
      <c r="I109" s="206">
        <f t="shared" si="44"/>
        <v>0</v>
      </c>
    </row>
    <row r="110" spans="1:9" s="185" customFormat="1" ht="25.5" x14ac:dyDescent="0.2">
      <c r="A110" s="192">
        <v>91</v>
      </c>
      <c r="B110" s="207" t="s">
        <v>393</v>
      </c>
      <c r="C110" s="202">
        <v>807</v>
      </c>
      <c r="D110" s="229" t="s">
        <v>362</v>
      </c>
      <c r="E110" s="203" t="s">
        <v>41</v>
      </c>
      <c r="F110" s="203"/>
      <c r="G110" s="206">
        <f>G111</f>
        <v>105</v>
      </c>
      <c r="H110" s="206">
        <f t="shared" si="44"/>
        <v>0</v>
      </c>
      <c r="I110" s="206">
        <f t="shared" si="44"/>
        <v>0</v>
      </c>
    </row>
    <row r="111" spans="1:9" s="185" customFormat="1" ht="25.5" x14ac:dyDescent="0.2">
      <c r="A111" s="196">
        <v>92</v>
      </c>
      <c r="B111" s="207" t="s">
        <v>112</v>
      </c>
      <c r="C111" s="202">
        <v>807</v>
      </c>
      <c r="D111" s="229" t="s">
        <v>362</v>
      </c>
      <c r="E111" s="203" t="s">
        <v>35</v>
      </c>
      <c r="F111" s="203"/>
      <c r="G111" s="206">
        <f>G112</f>
        <v>105</v>
      </c>
      <c r="H111" s="206">
        <f t="shared" si="44"/>
        <v>0</v>
      </c>
      <c r="I111" s="206">
        <f t="shared" si="44"/>
        <v>0</v>
      </c>
    </row>
    <row r="112" spans="1:9" s="185" customFormat="1" ht="18.75" customHeight="1" x14ac:dyDescent="0.25">
      <c r="A112" s="192">
        <v>93</v>
      </c>
      <c r="B112" s="212" t="s">
        <v>31</v>
      </c>
      <c r="C112" s="202">
        <v>807</v>
      </c>
      <c r="D112" s="229" t="s">
        <v>362</v>
      </c>
      <c r="E112" s="203" t="s">
        <v>35</v>
      </c>
      <c r="F112" s="203" t="s">
        <v>97</v>
      </c>
      <c r="G112" s="206">
        <v>105</v>
      </c>
      <c r="H112" s="206">
        <v>0</v>
      </c>
      <c r="I112" s="206">
        <v>0</v>
      </c>
    </row>
    <row r="113" spans="1:9" s="185" customFormat="1" ht="18" customHeight="1" x14ac:dyDescent="0.25">
      <c r="A113" s="196">
        <v>94</v>
      </c>
      <c r="B113" s="221" t="s">
        <v>219</v>
      </c>
      <c r="C113" s="202">
        <v>807</v>
      </c>
      <c r="D113" s="229" t="s">
        <v>362</v>
      </c>
      <c r="E113" s="203" t="s">
        <v>35</v>
      </c>
      <c r="F113" s="203" t="s">
        <v>220</v>
      </c>
      <c r="G113" s="206">
        <f>G112</f>
        <v>105</v>
      </c>
      <c r="H113" s="206">
        <f t="shared" ref="H113:I113" si="45">H112</f>
        <v>0</v>
      </c>
      <c r="I113" s="206">
        <f t="shared" si="45"/>
        <v>0</v>
      </c>
    </row>
    <row r="114" spans="1:9" s="214" customFormat="1" ht="25.5" customHeight="1" x14ac:dyDescent="0.25">
      <c r="A114" s="192">
        <v>95</v>
      </c>
      <c r="B114" s="226" t="s">
        <v>39</v>
      </c>
      <c r="C114" s="198">
        <v>807</v>
      </c>
      <c r="D114" s="215" t="s">
        <v>115</v>
      </c>
      <c r="E114" s="199"/>
      <c r="F114" s="199"/>
      <c r="G114" s="200">
        <f>G115</f>
        <v>72</v>
      </c>
      <c r="H114" s="200">
        <f t="shared" ref="H114:I118" si="46">H115</f>
        <v>0</v>
      </c>
      <c r="I114" s="200">
        <f t="shared" si="46"/>
        <v>0</v>
      </c>
    </row>
    <row r="115" spans="1:9" s="185" customFormat="1" x14ac:dyDescent="0.25">
      <c r="A115" s="196">
        <v>96</v>
      </c>
      <c r="B115" s="212" t="s">
        <v>145</v>
      </c>
      <c r="C115" s="202">
        <v>807</v>
      </c>
      <c r="D115" s="203" t="s">
        <v>123</v>
      </c>
      <c r="E115" s="203"/>
      <c r="F115" s="203"/>
      <c r="G115" s="206">
        <f>G116</f>
        <v>72</v>
      </c>
      <c r="H115" s="206">
        <f t="shared" si="46"/>
        <v>0</v>
      </c>
      <c r="I115" s="206">
        <f t="shared" si="46"/>
        <v>0</v>
      </c>
    </row>
    <row r="116" spans="1:9" s="214" customFormat="1" ht="28.5" customHeight="1" x14ac:dyDescent="0.25">
      <c r="A116" s="192">
        <v>97</v>
      </c>
      <c r="B116" s="227" t="s">
        <v>384</v>
      </c>
      <c r="C116" s="202">
        <v>807</v>
      </c>
      <c r="D116" s="229" t="s">
        <v>362</v>
      </c>
      <c r="E116" s="203"/>
      <c r="F116" s="203"/>
      <c r="G116" s="206">
        <f>G117</f>
        <v>72</v>
      </c>
      <c r="H116" s="206">
        <f t="shared" si="46"/>
        <v>0</v>
      </c>
      <c r="I116" s="206">
        <f t="shared" si="46"/>
        <v>0</v>
      </c>
    </row>
    <row r="117" spans="1:9" s="185" customFormat="1" ht="25.5" x14ac:dyDescent="0.2">
      <c r="A117" s="196">
        <v>98</v>
      </c>
      <c r="B117" s="207" t="s">
        <v>393</v>
      </c>
      <c r="C117" s="202">
        <v>807</v>
      </c>
      <c r="D117" s="229" t="s">
        <v>362</v>
      </c>
      <c r="E117" s="203" t="s">
        <v>41</v>
      </c>
      <c r="F117" s="203"/>
      <c r="G117" s="206">
        <f>G118</f>
        <v>72</v>
      </c>
      <c r="H117" s="206">
        <f t="shared" si="46"/>
        <v>0</v>
      </c>
      <c r="I117" s="206">
        <f t="shared" si="46"/>
        <v>0</v>
      </c>
    </row>
    <row r="118" spans="1:9" s="185" customFormat="1" ht="25.5" x14ac:dyDescent="0.2">
      <c r="A118" s="192">
        <v>99</v>
      </c>
      <c r="B118" s="207" t="s">
        <v>112</v>
      </c>
      <c r="C118" s="202">
        <v>807</v>
      </c>
      <c r="D118" s="229" t="s">
        <v>362</v>
      </c>
      <c r="E118" s="203" t="s">
        <v>35</v>
      </c>
      <c r="F118" s="203"/>
      <c r="G118" s="206">
        <f>G119</f>
        <v>72</v>
      </c>
      <c r="H118" s="206">
        <f t="shared" si="46"/>
        <v>0</v>
      </c>
      <c r="I118" s="206">
        <f t="shared" si="46"/>
        <v>0</v>
      </c>
    </row>
    <row r="119" spans="1:9" s="185" customFormat="1" ht="18.75" customHeight="1" x14ac:dyDescent="0.25">
      <c r="A119" s="196">
        <v>100</v>
      </c>
      <c r="B119" s="212" t="s">
        <v>31</v>
      </c>
      <c r="C119" s="202">
        <v>807</v>
      </c>
      <c r="D119" s="229" t="s">
        <v>362</v>
      </c>
      <c r="E119" s="203" t="s">
        <v>35</v>
      </c>
      <c r="F119" s="203" t="s">
        <v>97</v>
      </c>
      <c r="G119" s="206">
        <v>72</v>
      </c>
      <c r="H119" s="206">
        <v>0</v>
      </c>
      <c r="I119" s="206">
        <v>0</v>
      </c>
    </row>
    <row r="120" spans="1:9" s="185" customFormat="1" ht="18" customHeight="1" x14ac:dyDescent="0.25">
      <c r="A120" s="192">
        <v>101</v>
      </c>
      <c r="B120" s="212" t="s">
        <v>33</v>
      </c>
      <c r="C120" s="202">
        <v>807</v>
      </c>
      <c r="D120" s="229" t="s">
        <v>362</v>
      </c>
      <c r="E120" s="203" t="s">
        <v>35</v>
      </c>
      <c r="F120" s="203" t="s">
        <v>98</v>
      </c>
      <c r="G120" s="206">
        <f>G119</f>
        <v>72</v>
      </c>
      <c r="H120" s="206">
        <f t="shared" ref="H120:I120" si="47">H119</f>
        <v>0</v>
      </c>
      <c r="I120" s="206">
        <f t="shared" si="47"/>
        <v>0</v>
      </c>
    </row>
    <row r="121" spans="1:9" s="214" customFormat="1" ht="25.5" customHeight="1" x14ac:dyDescent="0.25">
      <c r="A121" s="196">
        <v>102</v>
      </c>
      <c r="B121" s="226" t="s">
        <v>39</v>
      </c>
      <c r="C121" s="198">
        <v>807</v>
      </c>
      <c r="D121" s="215" t="s">
        <v>115</v>
      </c>
      <c r="E121" s="199"/>
      <c r="F121" s="199"/>
      <c r="G121" s="200">
        <f>G122</f>
        <v>67.5</v>
      </c>
      <c r="H121" s="200">
        <f t="shared" ref="H121:I125" si="48">H122</f>
        <v>0</v>
      </c>
      <c r="I121" s="200">
        <f t="shared" si="48"/>
        <v>0</v>
      </c>
    </row>
    <row r="122" spans="1:9" s="185" customFormat="1" x14ac:dyDescent="0.25">
      <c r="A122" s="192">
        <v>103</v>
      </c>
      <c r="B122" s="212" t="s">
        <v>141</v>
      </c>
      <c r="C122" s="202">
        <v>807</v>
      </c>
      <c r="D122" s="203" t="s">
        <v>123</v>
      </c>
      <c r="E122" s="203"/>
      <c r="F122" s="203"/>
      <c r="G122" s="206">
        <f>G123</f>
        <v>67.5</v>
      </c>
      <c r="H122" s="206">
        <f t="shared" si="48"/>
        <v>0</v>
      </c>
      <c r="I122" s="206">
        <f t="shared" si="48"/>
        <v>0</v>
      </c>
    </row>
    <row r="123" spans="1:9" s="214" customFormat="1" ht="28.5" customHeight="1" x14ac:dyDescent="0.25">
      <c r="A123" s="196">
        <v>104</v>
      </c>
      <c r="B123" s="227" t="s">
        <v>357</v>
      </c>
      <c r="C123" s="202">
        <v>807</v>
      </c>
      <c r="D123" s="203" t="s">
        <v>356</v>
      </c>
      <c r="E123" s="203"/>
      <c r="F123" s="203"/>
      <c r="G123" s="206">
        <f>G124</f>
        <v>67.5</v>
      </c>
      <c r="H123" s="206">
        <f t="shared" si="48"/>
        <v>0</v>
      </c>
      <c r="I123" s="206">
        <f t="shared" si="48"/>
        <v>0</v>
      </c>
    </row>
    <row r="124" spans="1:9" s="185" customFormat="1" ht="25.5" x14ac:dyDescent="0.2">
      <c r="A124" s="192">
        <v>105</v>
      </c>
      <c r="B124" s="207" t="s">
        <v>393</v>
      </c>
      <c r="C124" s="202">
        <v>807</v>
      </c>
      <c r="D124" s="203" t="s">
        <v>356</v>
      </c>
      <c r="E124" s="203" t="s">
        <v>41</v>
      </c>
      <c r="F124" s="203"/>
      <c r="G124" s="206">
        <f>G125</f>
        <v>67.5</v>
      </c>
      <c r="H124" s="206">
        <f t="shared" si="48"/>
        <v>0</v>
      </c>
      <c r="I124" s="206">
        <f t="shared" si="48"/>
        <v>0</v>
      </c>
    </row>
    <row r="125" spans="1:9" s="185" customFormat="1" ht="25.5" x14ac:dyDescent="0.2">
      <c r="A125" s="196">
        <v>106</v>
      </c>
      <c r="B125" s="207" t="s">
        <v>112</v>
      </c>
      <c r="C125" s="202">
        <v>807</v>
      </c>
      <c r="D125" s="203" t="s">
        <v>356</v>
      </c>
      <c r="E125" s="203" t="s">
        <v>35</v>
      </c>
      <c r="F125" s="203"/>
      <c r="G125" s="206">
        <f>G126</f>
        <v>67.5</v>
      </c>
      <c r="H125" s="206">
        <f t="shared" si="48"/>
        <v>0</v>
      </c>
      <c r="I125" s="206">
        <f t="shared" si="48"/>
        <v>0</v>
      </c>
    </row>
    <row r="126" spans="1:9" s="185" customFormat="1" ht="18.75" customHeight="1" x14ac:dyDescent="0.25">
      <c r="A126" s="192">
        <v>107</v>
      </c>
      <c r="B126" s="227" t="s">
        <v>31</v>
      </c>
      <c r="C126" s="202">
        <v>807</v>
      </c>
      <c r="D126" s="203" t="s">
        <v>356</v>
      </c>
      <c r="E126" s="203" t="s">
        <v>35</v>
      </c>
      <c r="F126" s="203" t="s">
        <v>99</v>
      </c>
      <c r="G126" s="206">
        <v>67.5</v>
      </c>
      <c r="H126" s="206">
        <v>0</v>
      </c>
      <c r="I126" s="206">
        <v>0</v>
      </c>
    </row>
    <row r="127" spans="1:9" s="185" customFormat="1" ht="18" customHeight="1" x14ac:dyDescent="0.25">
      <c r="A127" s="196">
        <v>108</v>
      </c>
      <c r="B127" s="221" t="s">
        <v>219</v>
      </c>
      <c r="C127" s="202">
        <v>807</v>
      </c>
      <c r="D127" s="203" t="s">
        <v>356</v>
      </c>
      <c r="E127" s="203" t="s">
        <v>35</v>
      </c>
      <c r="F127" s="203" t="s">
        <v>104</v>
      </c>
      <c r="G127" s="206">
        <f>G126</f>
        <v>67.5</v>
      </c>
      <c r="H127" s="206">
        <f t="shared" ref="H127:I127" si="49">H126</f>
        <v>0</v>
      </c>
      <c r="I127" s="206">
        <f t="shared" si="49"/>
        <v>0</v>
      </c>
    </row>
    <row r="128" spans="1:9" s="214" customFormat="1" ht="25.5" customHeight="1" x14ac:dyDescent="0.25">
      <c r="A128" s="192">
        <v>109</v>
      </c>
      <c r="B128" s="226" t="s">
        <v>39</v>
      </c>
      <c r="C128" s="198">
        <v>807</v>
      </c>
      <c r="D128" s="215" t="s">
        <v>115</v>
      </c>
      <c r="E128" s="199"/>
      <c r="F128" s="199"/>
      <c r="G128" s="200">
        <f>G129</f>
        <v>0</v>
      </c>
      <c r="H128" s="200">
        <f t="shared" ref="H128:I132" si="50">H129</f>
        <v>130.47</v>
      </c>
      <c r="I128" s="200">
        <f t="shared" si="50"/>
        <v>130.47</v>
      </c>
    </row>
    <row r="129" spans="1:9" s="185" customFormat="1" x14ac:dyDescent="0.25">
      <c r="A129" s="196">
        <v>110</v>
      </c>
      <c r="B129" s="212" t="s">
        <v>141</v>
      </c>
      <c r="C129" s="202">
        <v>807</v>
      </c>
      <c r="D129" s="203" t="s">
        <v>123</v>
      </c>
      <c r="E129" s="203"/>
      <c r="F129" s="203"/>
      <c r="G129" s="206">
        <f>G130</f>
        <v>0</v>
      </c>
      <c r="H129" s="206">
        <f t="shared" si="50"/>
        <v>130.47</v>
      </c>
      <c r="I129" s="206">
        <f t="shared" si="50"/>
        <v>130.47</v>
      </c>
    </row>
    <row r="130" spans="1:9" s="214" customFormat="1" ht="28.5" customHeight="1" x14ac:dyDescent="0.25">
      <c r="A130" s="192">
        <v>111</v>
      </c>
      <c r="B130" s="227" t="s">
        <v>223</v>
      </c>
      <c r="C130" s="202">
        <v>807</v>
      </c>
      <c r="D130" s="203" t="s">
        <v>224</v>
      </c>
      <c r="E130" s="203"/>
      <c r="F130" s="203"/>
      <c r="G130" s="206">
        <f>G131</f>
        <v>0</v>
      </c>
      <c r="H130" s="206">
        <f t="shared" si="50"/>
        <v>130.47</v>
      </c>
      <c r="I130" s="206">
        <f t="shared" si="50"/>
        <v>130.47</v>
      </c>
    </row>
    <row r="131" spans="1:9" s="185" customFormat="1" ht="25.5" x14ac:dyDescent="0.2">
      <c r="A131" s="196">
        <v>112</v>
      </c>
      <c r="B131" s="207" t="s">
        <v>393</v>
      </c>
      <c r="C131" s="202">
        <v>807</v>
      </c>
      <c r="D131" s="203" t="s">
        <v>224</v>
      </c>
      <c r="E131" s="203" t="s">
        <v>41</v>
      </c>
      <c r="F131" s="203"/>
      <c r="G131" s="206">
        <f>G132</f>
        <v>0</v>
      </c>
      <c r="H131" s="206">
        <f t="shared" si="50"/>
        <v>130.47</v>
      </c>
      <c r="I131" s="206">
        <f t="shared" si="50"/>
        <v>130.47</v>
      </c>
    </row>
    <row r="132" spans="1:9" s="185" customFormat="1" ht="25.5" x14ac:dyDescent="0.2">
      <c r="A132" s="192">
        <v>113</v>
      </c>
      <c r="B132" s="207" t="s">
        <v>112</v>
      </c>
      <c r="C132" s="202">
        <v>807</v>
      </c>
      <c r="D132" s="203" t="s">
        <v>224</v>
      </c>
      <c r="E132" s="203" t="s">
        <v>35</v>
      </c>
      <c r="F132" s="203"/>
      <c r="G132" s="206">
        <f>G133</f>
        <v>0</v>
      </c>
      <c r="H132" s="206">
        <f t="shared" si="50"/>
        <v>130.47</v>
      </c>
      <c r="I132" s="206">
        <f t="shared" si="50"/>
        <v>130.47</v>
      </c>
    </row>
    <row r="133" spans="1:9" s="185" customFormat="1" ht="18.75" customHeight="1" x14ac:dyDescent="0.25">
      <c r="A133" s="196">
        <v>114</v>
      </c>
      <c r="B133" s="227" t="s">
        <v>31</v>
      </c>
      <c r="C133" s="202">
        <v>807</v>
      </c>
      <c r="D133" s="203" t="s">
        <v>224</v>
      </c>
      <c r="E133" s="203" t="s">
        <v>35</v>
      </c>
      <c r="F133" s="203" t="s">
        <v>97</v>
      </c>
      <c r="G133" s="206">
        <v>0</v>
      </c>
      <c r="H133" s="206">
        <v>130.47</v>
      </c>
      <c r="I133" s="206">
        <v>130.47</v>
      </c>
    </row>
    <row r="134" spans="1:9" s="185" customFormat="1" ht="18" customHeight="1" x14ac:dyDescent="0.25">
      <c r="A134" s="192">
        <v>115</v>
      </c>
      <c r="B134" s="221" t="s">
        <v>219</v>
      </c>
      <c r="C134" s="202">
        <v>807</v>
      </c>
      <c r="D134" s="203" t="s">
        <v>224</v>
      </c>
      <c r="E134" s="203" t="s">
        <v>35</v>
      </c>
      <c r="F134" s="203" t="s">
        <v>220</v>
      </c>
      <c r="G134" s="206">
        <f>G133</f>
        <v>0</v>
      </c>
      <c r="H134" s="206">
        <f t="shared" ref="H134:I134" si="51">H133</f>
        <v>130.47</v>
      </c>
      <c r="I134" s="206">
        <f t="shared" si="51"/>
        <v>130.47</v>
      </c>
    </row>
    <row r="135" spans="1:9" s="214" customFormat="1" ht="29.25" customHeight="1" x14ac:dyDescent="0.25">
      <c r="A135" s="196">
        <v>116</v>
      </c>
      <c r="B135" s="226" t="s">
        <v>39</v>
      </c>
      <c r="C135" s="198">
        <v>807</v>
      </c>
      <c r="D135" s="215" t="s">
        <v>115</v>
      </c>
      <c r="E135" s="199"/>
      <c r="F135" s="199"/>
      <c r="G135" s="200">
        <f>G136</f>
        <v>0</v>
      </c>
      <c r="H135" s="200">
        <f t="shared" ref="H135:I135" si="52">H136</f>
        <v>10</v>
      </c>
      <c r="I135" s="200">
        <f t="shared" si="52"/>
        <v>10</v>
      </c>
    </row>
    <row r="136" spans="1:9" s="185" customFormat="1" x14ac:dyDescent="0.25">
      <c r="A136" s="192">
        <v>117</v>
      </c>
      <c r="B136" s="212" t="s">
        <v>145</v>
      </c>
      <c r="C136" s="202">
        <v>807</v>
      </c>
      <c r="D136" s="203" t="s">
        <v>123</v>
      </c>
      <c r="E136" s="203"/>
      <c r="F136" s="203"/>
      <c r="G136" s="206">
        <f>G137</f>
        <v>0</v>
      </c>
      <c r="H136" s="206">
        <f t="shared" ref="H136:I137" si="53">H137</f>
        <v>10</v>
      </c>
      <c r="I136" s="206">
        <f t="shared" si="53"/>
        <v>10</v>
      </c>
    </row>
    <row r="137" spans="1:9" s="214" customFormat="1" ht="30" customHeight="1" x14ac:dyDescent="0.25">
      <c r="A137" s="196">
        <v>118</v>
      </c>
      <c r="B137" s="227" t="s">
        <v>259</v>
      </c>
      <c r="C137" s="202">
        <v>807</v>
      </c>
      <c r="D137" s="203" t="s">
        <v>189</v>
      </c>
      <c r="E137" s="203"/>
      <c r="F137" s="203"/>
      <c r="G137" s="206">
        <f>G138</f>
        <v>0</v>
      </c>
      <c r="H137" s="206">
        <f t="shared" si="53"/>
        <v>10</v>
      </c>
      <c r="I137" s="206">
        <f t="shared" si="53"/>
        <v>10</v>
      </c>
    </row>
    <row r="138" spans="1:9" s="185" customFormat="1" ht="25.5" x14ac:dyDescent="0.2">
      <c r="A138" s="192">
        <v>119</v>
      </c>
      <c r="B138" s="207" t="s">
        <v>393</v>
      </c>
      <c r="C138" s="202">
        <v>807</v>
      </c>
      <c r="D138" s="203" t="s">
        <v>189</v>
      </c>
      <c r="E138" s="203" t="s">
        <v>41</v>
      </c>
      <c r="F138" s="203"/>
      <c r="G138" s="206">
        <f>1.718-1.718</f>
        <v>0</v>
      </c>
      <c r="H138" s="206">
        <v>10</v>
      </c>
      <c r="I138" s="206">
        <v>10</v>
      </c>
    </row>
    <row r="139" spans="1:9" s="185" customFormat="1" ht="25.5" x14ac:dyDescent="0.2">
      <c r="A139" s="196">
        <v>120</v>
      </c>
      <c r="B139" s="207" t="s">
        <v>112</v>
      </c>
      <c r="C139" s="202">
        <v>807</v>
      </c>
      <c r="D139" s="203" t="s">
        <v>189</v>
      </c>
      <c r="E139" s="203" t="s">
        <v>35</v>
      </c>
      <c r="F139" s="203"/>
      <c r="G139" s="206">
        <f>G138</f>
        <v>0</v>
      </c>
      <c r="H139" s="206">
        <f t="shared" ref="H139:I141" si="54">H138</f>
        <v>10</v>
      </c>
      <c r="I139" s="206">
        <f t="shared" si="54"/>
        <v>10</v>
      </c>
    </row>
    <row r="140" spans="1:9" s="185" customFormat="1" x14ac:dyDescent="0.25">
      <c r="A140" s="192">
        <v>121</v>
      </c>
      <c r="B140" s="227" t="s">
        <v>185</v>
      </c>
      <c r="C140" s="202">
        <v>807</v>
      </c>
      <c r="D140" s="203" t="s">
        <v>189</v>
      </c>
      <c r="E140" s="203" t="s">
        <v>35</v>
      </c>
      <c r="F140" s="203" t="s">
        <v>186</v>
      </c>
      <c r="G140" s="206">
        <f>G139</f>
        <v>0</v>
      </c>
      <c r="H140" s="206">
        <f t="shared" si="54"/>
        <v>10</v>
      </c>
      <c r="I140" s="206">
        <f t="shared" si="54"/>
        <v>10</v>
      </c>
    </row>
    <row r="141" spans="1:9" s="185" customFormat="1" x14ac:dyDescent="0.25">
      <c r="A141" s="196">
        <v>122</v>
      </c>
      <c r="B141" s="221" t="s">
        <v>187</v>
      </c>
      <c r="C141" s="202">
        <v>807</v>
      </c>
      <c r="D141" s="203" t="s">
        <v>189</v>
      </c>
      <c r="E141" s="203" t="s">
        <v>35</v>
      </c>
      <c r="F141" s="203" t="s">
        <v>188</v>
      </c>
      <c r="G141" s="206">
        <f>G140</f>
        <v>0</v>
      </c>
      <c r="H141" s="206">
        <f t="shared" si="54"/>
        <v>10</v>
      </c>
      <c r="I141" s="206">
        <f t="shared" si="54"/>
        <v>10</v>
      </c>
    </row>
    <row r="142" spans="1:9" s="214" customFormat="1" ht="29.25" customHeight="1" x14ac:dyDescent="0.25">
      <c r="A142" s="192">
        <v>123</v>
      </c>
      <c r="B142" s="226" t="s">
        <v>39</v>
      </c>
      <c r="C142" s="198">
        <v>807</v>
      </c>
      <c r="D142" s="215" t="s">
        <v>115</v>
      </c>
      <c r="E142" s="199"/>
      <c r="F142" s="199"/>
      <c r="G142" s="200">
        <f t="shared" ref="G142:I143" si="55">G143</f>
        <v>839.05600000000004</v>
      </c>
      <c r="H142" s="200">
        <f t="shared" si="55"/>
        <v>0</v>
      </c>
      <c r="I142" s="200">
        <f t="shared" si="55"/>
        <v>0</v>
      </c>
    </row>
    <row r="143" spans="1:9" ht="24.75" customHeight="1" x14ac:dyDescent="0.2">
      <c r="A143" s="196">
        <v>124</v>
      </c>
      <c r="B143" s="227" t="s">
        <v>368</v>
      </c>
      <c r="C143" s="202">
        <v>807</v>
      </c>
      <c r="D143" s="204" t="s">
        <v>123</v>
      </c>
      <c r="E143" s="230"/>
      <c r="F143" s="204"/>
      <c r="G143" s="206">
        <f t="shared" si="55"/>
        <v>839.05600000000004</v>
      </c>
      <c r="H143" s="206">
        <v>0</v>
      </c>
      <c r="I143" s="206">
        <v>0</v>
      </c>
    </row>
    <row r="144" spans="1:9" ht="25.5" x14ac:dyDescent="0.2">
      <c r="A144" s="192">
        <v>125</v>
      </c>
      <c r="B144" s="231" t="s">
        <v>366</v>
      </c>
      <c r="C144" s="202">
        <v>807</v>
      </c>
      <c r="D144" s="203" t="s">
        <v>367</v>
      </c>
      <c r="E144" s="230"/>
      <c r="F144" s="204"/>
      <c r="G144" s="206">
        <f>G149+G145</f>
        <v>839.05600000000004</v>
      </c>
      <c r="H144" s="206">
        <v>0</v>
      </c>
      <c r="I144" s="206">
        <v>0</v>
      </c>
    </row>
    <row r="145" spans="1:9" ht="25.5" x14ac:dyDescent="0.2">
      <c r="A145" s="192">
        <v>119</v>
      </c>
      <c r="B145" s="207" t="s">
        <v>393</v>
      </c>
      <c r="C145" s="202">
        <v>807</v>
      </c>
      <c r="D145" s="203" t="s">
        <v>367</v>
      </c>
      <c r="E145" s="203" t="s">
        <v>41</v>
      </c>
      <c r="F145" s="203"/>
      <c r="G145" s="206">
        <f>G146</f>
        <v>809.05600000000004</v>
      </c>
      <c r="H145" s="206">
        <v>0</v>
      </c>
      <c r="I145" s="206">
        <v>0</v>
      </c>
    </row>
    <row r="146" spans="1:9" ht="25.5" x14ac:dyDescent="0.2">
      <c r="A146" s="196">
        <v>120</v>
      </c>
      <c r="B146" s="207" t="s">
        <v>112</v>
      </c>
      <c r="C146" s="202">
        <v>807</v>
      </c>
      <c r="D146" s="203" t="s">
        <v>367</v>
      </c>
      <c r="E146" s="203" t="s">
        <v>35</v>
      </c>
      <c r="F146" s="203"/>
      <c r="G146" s="206">
        <f>G147</f>
        <v>809.05600000000004</v>
      </c>
      <c r="H146" s="206">
        <f t="shared" ref="H146:I146" si="56">H145</f>
        <v>0</v>
      </c>
      <c r="I146" s="206">
        <f t="shared" si="56"/>
        <v>0</v>
      </c>
    </row>
    <row r="147" spans="1:9" x14ac:dyDescent="0.2">
      <c r="A147" s="192">
        <v>121</v>
      </c>
      <c r="B147" s="221" t="s">
        <v>28</v>
      </c>
      <c r="C147" s="202">
        <v>807</v>
      </c>
      <c r="D147" s="203" t="s">
        <v>367</v>
      </c>
      <c r="E147" s="203" t="s">
        <v>35</v>
      </c>
      <c r="F147" s="204" t="s">
        <v>99</v>
      </c>
      <c r="G147" s="206">
        <f>G148</f>
        <v>809.05600000000004</v>
      </c>
      <c r="H147" s="206">
        <f t="shared" ref="H147:I147" si="57">H146</f>
        <v>0</v>
      </c>
      <c r="I147" s="206">
        <f t="shared" si="57"/>
        <v>0</v>
      </c>
    </row>
    <row r="148" spans="1:9" ht="38.25" x14ac:dyDescent="0.2">
      <c r="A148" s="196">
        <v>122</v>
      </c>
      <c r="B148" s="221" t="s">
        <v>154</v>
      </c>
      <c r="C148" s="202">
        <v>807</v>
      </c>
      <c r="D148" s="203" t="s">
        <v>367</v>
      </c>
      <c r="E148" s="203" t="s">
        <v>35</v>
      </c>
      <c r="F148" s="204" t="s">
        <v>104</v>
      </c>
      <c r="G148" s="206">
        <f>246.31519-46.33519+114.576+494.5</f>
        <v>809.05600000000004</v>
      </c>
      <c r="H148" s="206">
        <f t="shared" ref="H148:I148" si="58">H147</f>
        <v>0</v>
      </c>
      <c r="I148" s="206">
        <f t="shared" si="58"/>
        <v>0</v>
      </c>
    </row>
    <row r="149" spans="1:9" s="185" customFormat="1" x14ac:dyDescent="0.25">
      <c r="A149" s="196">
        <v>126</v>
      </c>
      <c r="B149" s="212" t="s">
        <v>46</v>
      </c>
      <c r="C149" s="202">
        <v>807</v>
      </c>
      <c r="D149" s="203" t="s">
        <v>367</v>
      </c>
      <c r="E149" s="204" t="s">
        <v>47</v>
      </c>
      <c r="F149" s="204"/>
      <c r="G149" s="206">
        <f>G150</f>
        <v>30</v>
      </c>
      <c r="H149" s="206">
        <f t="shared" ref="H149:I149" si="59">H150</f>
        <v>0</v>
      </c>
      <c r="I149" s="206">
        <f t="shared" si="59"/>
        <v>0</v>
      </c>
    </row>
    <row r="150" spans="1:9" s="185" customFormat="1" x14ac:dyDescent="0.25">
      <c r="A150" s="192">
        <v>127</v>
      </c>
      <c r="B150" s="212" t="s">
        <v>48</v>
      </c>
      <c r="C150" s="202">
        <v>807</v>
      </c>
      <c r="D150" s="203" t="s">
        <v>367</v>
      </c>
      <c r="E150" s="204" t="s">
        <v>38</v>
      </c>
      <c r="F150" s="204"/>
      <c r="G150" s="206">
        <v>30</v>
      </c>
      <c r="H150" s="206">
        <v>0</v>
      </c>
      <c r="I150" s="206">
        <v>0</v>
      </c>
    </row>
    <row r="151" spans="1:9" s="185" customFormat="1" x14ac:dyDescent="0.25">
      <c r="A151" s="196">
        <v>128</v>
      </c>
      <c r="B151" s="221" t="s">
        <v>28</v>
      </c>
      <c r="C151" s="202">
        <v>807</v>
      </c>
      <c r="D151" s="203" t="s">
        <v>367</v>
      </c>
      <c r="E151" s="204" t="s">
        <v>38</v>
      </c>
      <c r="F151" s="204" t="s">
        <v>99</v>
      </c>
      <c r="G151" s="206">
        <f t="shared" ref="G151:I151" si="60">G150</f>
        <v>30</v>
      </c>
      <c r="H151" s="206">
        <f t="shared" si="60"/>
        <v>0</v>
      </c>
      <c r="I151" s="206">
        <f t="shared" si="60"/>
        <v>0</v>
      </c>
    </row>
    <row r="152" spans="1:9" s="185" customFormat="1" ht="38.25" x14ac:dyDescent="0.25">
      <c r="A152" s="192">
        <v>129</v>
      </c>
      <c r="B152" s="221" t="s">
        <v>154</v>
      </c>
      <c r="C152" s="202">
        <v>807</v>
      </c>
      <c r="D152" s="203" t="s">
        <v>367</v>
      </c>
      <c r="E152" s="204" t="s">
        <v>38</v>
      </c>
      <c r="F152" s="204" t="s">
        <v>104</v>
      </c>
      <c r="G152" s="206">
        <f>G151</f>
        <v>30</v>
      </c>
      <c r="H152" s="206">
        <f>H151</f>
        <v>0</v>
      </c>
      <c r="I152" s="206">
        <f>I151</f>
        <v>0</v>
      </c>
    </row>
    <row r="153" spans="1:9" s="214" customFormat="1" x14ac:dyDescent="0.25">
      <c r="A153" s="196">
        <v>130</v>
      </c>
      <c r="B153" s="226" t="s">
        <v>0</v>
      </c>
      <c r="C153" s="198">
        <v>807</v>
      </c>
      <c r="D153" s="199" t="s">
        <v>124</v>
      </c>
      <c r="E153" s="232"/>
      <c r="F153" s="199"/>
      <c r="G153" s="200">
        <f>G154</f>
        <v>0</v>
      </c>
      <c r="H153" s="200">
        <f t="shared" ref="H153:I157" si="61">H154</f>
        <v>10</v>
      </c>
      <c r="I153" s="200">
        <f t="shared" si="61"/>
        <v>10</v>
      </c>
    </row>
    <row r="154" spans="1:9" s="185" customFormat="1" ht="25.5" x14ac:dyDescent="0.25">
      <c r="A154" s="192">
        <v>131</v>
      </c>
      <c r="B154" s="227" t="s">
        <v>7</v>
      </c>
      <c r="C154" s="202">
        <v>807</v>
      </c>
      <c r="D154" s="203" t="s">
        <v>125</v>
      </c>
      <c r="E154" s="230"/>
      <c r="F154" s="204"/>
      <c r="G154" s="206">
        <f>G155</f>
        <v>0</v>
      </c>
      <c r="H154" s="206">
        <f t="shared" si="61"/>
        <v>10</v>
      </c>
      <c r="I154" s="206">
        <f t="shared" si="61"/>
        <v>10</v>
      </c>
    </row>
    <row r="155" spans="1:9" s="185" customFormat="1" x14ac:dyDescent="0.25">
      <c r="A155" s="196">
        <v>132</v>
      </c>
      <c r="B155" s="212" t="s">
        <v>46</v>
      </c>
      <c r="C155" s="202">
        <v>807</v>
      </c>
      <c r="D155" s="203" t="s">
        <v>125</v>
      </c>
      <c r="E155" s="233">
        <v>800</v>
      </c>
      <c r="F155" s="203"/>
      <c r="G155" s="206">
        <f>G156</f>
        <v>0</v>
      </c>
      <c r="H155" s="206">
        <f t="shared" si="61"/>
        <v>10</v>
      </c>
      <c r="I155" s="206">
        <f t="shared" si="61"/>
        <v>10</v>
      </c>
    </row>
    <row r="156" spans="1:9" s="185" customFormat="1" x14ac:dyDescent="0.25">
      <c r="A156" s="192">
        <v>133</v>
      </c>
      <c r="B156" s="227" t="s">
        <v>60</v>
      </c>
      <c r="C156" s="202">
        <v>807</v>
      </c>
      <c r="D156" s="203" t="s">
        <v>125</v>
      </c>
      <c r="E156" s="230">
        <v>870</v>
      </c>
      <c r="F156" s="204"/>
      <c r="G156" s="206">
        <f>G157</f>
        <v>0</v>
      </c>
      <c r="H156" s="206">
        <f t="shared" si="61"/>
        <v>10</v>
      </c>
      <c r="I156" s="206">
        <f t="shared" si="61"/>
        <v>10</v>
      </c>
    </row>
    <row r="157" spans="1:9" s="185" customFormat="1" x14ac:dyDescent="0.25">
      <c r="A157" s="196">
        <v>134</v>
      </c>
      <c r="B157" s="221" t="s">
        <v>28</v>
      </c>
      <c r="C157" s="202">
        <v>807</v>
      </c>
      <c r="D157" s="203" t="s">
        <v>125</v>
      </c>
      <c r="E157" s="230">
        <v>870</v>
      </c>
      <c r="F157" s="204" t="s">
        <v>99</v>
      </c>
      <c r="G157" s="206">
        <f>G158</f>
        <v>0</v>
      </c>
      <c r="H157" s="206">
        <f t="shared" si="61"/>
        <v>10</v>
      </c>
      <c r="I157" s="206">
        <f t="shared" si="61"/>
        <v>10</v>
      </c>
    </row>
    <row r="158" spans="1:9" s="214" customFormat="1" x14ac:dyDescent="0.25">
      <c r="A158" s="192">
        <v>135</v>
      </c>
      <c r="B158" s="212" t="s">
        <v>16</v>
      </c>
      <c r="C158" s="202">
        <v>807</v>
      </c>
      <c r="D158" s="203" t="s">
        <v>125</v>
      </c>
      <c r="E158" s="230">
        <v>870</v>
      </c>
      <c r="F158" s="204" t="s">
        <v>103</v>
      </c>
      <c r="G158" s="206">
        <v>0</v>
      </c>
      <c r="H158" s="206">
        <v>10</v>
      </c>
      <c r="I158" s="206">
        <v>10</v>
      </c>
    </row>
    <row r="159" spans="1:9" s="214" customFormat="1" ht="27" customHeight="1" x14ac:dyDescent="0.25">
      <c r="A159" s="196">
        <v>136</v>
      </c>
      <c r="B159" s="234" t="s">
        <v>144</v>
      </c>
      <c r="C159" s="198">
        <v>807</v>
      </c>
      <c r="D159" s="235" t="s">
        <v>126</v>
      </c>
      <c r="E159" s="199"/>
      <c r="F159" s="235"/>
      <c r="G159" s="200">
        <f>G169+G160</f>
        <v>249.06</v>
      </c>
      <c r="H159" s="200">
        <f>H169+H160</f>
        <v>271.59999999999997</v>
      </c>
      <c r="I159" s="200">
        <f>I169+I160</f>
        <v>285.7</v>
      </c>
    </row>
    <row r="160" spans="1:9" s="185" customFormat="1" ht="38.25" x14ac:dyDescent="0.25">
      <c r="A160" s="192">
        <v>137</v>
      </c>
      <c r="B160" s="212" t="s">
        <v>157</v>
      </c>
      <c r="C160" s="202">
        <v>807</v>
      </c>
      <c r="D160" s="204" t="s">
        <v>128</v>
      </c>
      <c r="E160" s="199"/>
      <c r="F160" s="204"/>
      <c r="G160" s="206">
        <f>G165+G161</f>
        <v>244.9</v>
      </c>
      <c r="H160" s="206">
        <f t="shared" ref="H160:I160" si="62">H165+H161</f>
        <v>267.89999999999998</v>
      </c>
      <c r="I160" s="206">
        <f t="shared" si="62"/>
        <v>282</v>
      </c>
    </row>
    <row r="161" spans="1:9" s="185" customFormat="1" ht="51" x14ac:dyDescent="0.25">
      <c r="A161" s="196">
        <v>138</v>
      </c>
      <c r="B161" s="212" t="s">
        <v>394</v>
      </c>
      <c r="C161" s="202">
        <v>807</v>
      </c>
      <c r="D161" s="204" t="s">
        <v>128</v>
      </c>
      <c r="E161" s="204" t="s">
        <v>40</v>
      </c>
      <c r="F161" s="204"/>
      <c r="G161" s="206">
        <f>G162</f>
        <v>186.10599999999999</v>
      </c>
      <c r="H161" s="206">
        <f t="shared" ref="H161:I163" si="63">H162</f>
        <v>232.89999999999998</v>
      </c>
      <c r="I161" s="206">
        <f t="shared" si="63"/>
        <v>233.4</v>
      </c>
    </row>
    <row r="162" spans="1:9" s="185" customFormat="1" ht="25.5" x14ac:dyDescent="0.25">
      <c r="A162" s="192">
        <v>139</v>
      </c>
      <c r="B162" s="212" t="s">
        <v>45</v>
      </c>
      <c r="C162" s="202">
        <v>807</v>
      </c>
      <c r="D162" s="204" t="s">
        <v>128</v>
      </c>
      <c r="E162" s="204" t="s">
        <v>37</v>
      </c>
      <c r="F162" s="204"/>
      <c r="G162" s="206">
        <f>G163</f>
        <v>186.10599999999999</v>
      </c>
      <c r="H162" s="206">
        <f t="shared" si="63"/>
        <v>232.89999999999998</v>
      </c>
      <c r="I162" s="206">
        <f t="shared" si="63"/>
        <v>233.4</v>
      </c>
    </row>
    <row r="163" spans="1:9" s="185" customFormat="1" x14ac:dyDescent="0.25">
      <c r="A163" s="196">
        <v>140</v>
      </c>
      <c r="B163" s="212" t="s">
        <v>52</v>
      </c>
      <c r="C163" s="202">
        <v>807</v>
      </c>
      <c r="D163" s="204" t="s">
        <v>128</v>
      </c>
      <c r="E163" s="204" t="s">
        <v>37</v>
      </c>
      <c r="F163" s="204" t="s">
        <v>105</v>
      </c>
      <c r="G163" s="206">
        <f>G164</f>
        <v>186.10599999999999</v>
      </c>
      <c r="H163" s="206">
        <f t="shared" si="63"/>
        <v>232.89999999999998</v>
      </c>
      <c r="I163" s="206">
        <f t="shared" si="63"/>
        <v>233.4</v>
      </c>
    </row>
    <row r="164" spans="1:9" s="185" customFormat="1" x14ac:dyDescent="0.25">
      <c r="A164" s="192">
        <v>141</v>
      </c>
      <c r="B164" s="212" t="s">
        <v>53</v>
      </c>
      <c r="C164" s="202">
        <v>807</v>
      </c>
      <c r="D164" s="204" t="s">
        <v>128</v>
      </c>
      <c r="E164" s="204" t="s">
        <v>37</v>
      </c>
      <c r="F164" s="204" t="s">
        <v>106</v>
      </c>
      <c r="G164" s="206">
        <f>208.2-22.094</f>
        <v>186.10599999999999</v>
      </c>
      <c r="H164" s="206">
        <f>15.2+217.7</f>
        <v>232.89999999999998</v>
      </c>
      <c r="I164" s="206">
        <v>233.4</v>
      </c>
    </row>
    <row r="165" spans="1:9" s="185" customFormat="1" ht="34.5" customHeight="1" x14ac:dyDescent="0.2">
      <c r="A165" s="196">
        <v>142</v>
      </c>
      <c r="B165" s="207" t="s">
        <v>393</v>
      </c>
      <c r="C165" s="202">
        <v>807</v>
      </c>
      <c r="D165" s="204" t="s">
        <v>128</v>
      </c>
      <c r="E165" s="204" t="s">
        <v>41</v>
      </c>
      <c r="F165" s="204"/>
      <c r="G165" s="206">
        <f>G166</f>
        <v>58.794000000000004</v>
      </c>
      <c r="H165" s="206">
        <f t="shared" ref="H165:I167" si="64">H166</f>
        <v>35</v>
      </c>
      <c r="I165" s="206">
        <f t="shared" si="64"/>
        <v>48.6</v>
      </c>
    </row>
    <row r="166" spans="1:9" s="185" customFormat="1" ht="25.5" x14ac:dyDescent="0.2">
      <c r="A166" s="192">
        <v>143</v>
      </c>
      <c r="B166" s="207" t="s">
        <v>112</v>
      </c>
      <c r="C166" s="202">
        <v>807</v>
      </c>
      <c r="D166" s="204" t="s">
        <v>128</v>
      </c>
      <c r="E166" s="204" t="s">
        <v>35</v>
      </c>
      <c r="F166" s="204"/>
      <c r="G166" s="206">
        <f>G167</f>
        <v>58.794000000000004</v>
      </c>
      <c r="H166" s="206">
        <f t="shared" si="64"/>
        <v>35</v>
      </c>
      <c r="I166" s="206">
        <f t="shared" si="64"/>
        <v>48.6</v>
      </c>
    </row>
    <row r="167" spans="1:9" s="185" customFormat="1" x14ac:dyDescent="0.25">
      <c r="A167" s="196">
        <v>144</v>
      </c>
      <c r="B167" s="212" t="s">
        <v>52</v>
      </c>
      <c r="C167" s="202">
        <v>807</v>
      </c>
      <c r="D167" s="204" t="s">
        <v>128</v>
      </c>
      <c r="E167" s="204" t="s">
        <v>35</v>
      </c>
      <c r="F167" s="204" t="s">
        <v>105</v>
      </c>
      <c r="G167" s="206">
        <f>G168</f>
        <v>58.794000000000004</v>
      </c>
      <c r="H167" s="206">
        <f t="shared" si="64"/>
        <v>35</v>
      </c>
      <c r="I167" s="206">
        <f t="shared" si="64"/>
        <v>48.6</v>
      </c>
    </row>
    <row r="168" spans="1:9" s="185" customFormat="1" x14ac:dyDescent="0.25">
      <c r="A168" s="192">
        <v>145</v>
      </c>
      <c r="B168" s="212" t="s">
        <v>53</v>
      </c>
      <c r="C168" s="202">
        <v>807</v>
      </c>
      <c r="D168" s="204" t="s">
        <v>128</v>
      </c>
      <c r="E168" s="204" t="s">
        <v>35</v>
      </c>
      <c r="F168" s="204" t="s">
        <v>106</v>
      </c>
      <c r="G168" s="206">
        <f>36.7+22.094</f>
        <v>58.794000000000004</v>
      </c>
      <c r="H168" s="206">
        <v>35</v>
      </c>
      <c r="I168" s="206">
        <v>48.6</v>
      </c>
    </row>
    <row r="169" spans="1:9" s="185" customFormat="1" ht="45" customHeight="1" x14ac:dyDescent="0.25">
      <c r="A169" s="196">
        <v>146</v>
      </c>
      <c r="B169" s="236" t="s">
        <v>156</v>
      </c>
      <c r="C169" s="202">
        <v>807</v>
      </c>
      <c r="D169" s="237" t="s">
        <v>127</v>
      </c>
      <c r="E169" s="237"/>
      <c r="F169" s="237"/>
      <c r="G169" s="206">
        <f>G170</f>
        <v>4.16</v>
      </c>
      <c r="H169" s="206">
        <f t="shared" ref="H169:I171" si="65">H170</f>
        <v>3.7</v>
      </c>
      <c r="I169" s="206">
        <f t="shared" si="65"/>
        <v>3.7</v>
      </c>
    </row>
    <row r="170" spans="1:9" s="185" customFormat="1" ht="25.5" x14ac:dyDescent="0.2">
      <c r="A170" s="192">
        <v>147</v>
      </c>
      <c r="B170" s="207" t="s">
        <v>393</v>
      </c>
      <c r="C170" s="202">
        <v>807</v>
      </c>
      <c r="D170" s="237" t="s">
        <v>127</v>
      </c>
      <c r="E170" s="238" t="s">
        <v>41</v>
      </c>
      <c r="F170" s="237"/>
      <c r="G170" s="206">
        <f>G171</f>
        <v>4.16</v>
      </c>
      <c r="H170" s="206">
        <f t="shared" si="65"/>
        <v>3.7</v>
      </c>
      <c r="I170" s="206">
        <f t="shared" si="65"/>
        <v>3.7</v>
      </c>
    </row>
    <row r="171" spans="1:9" s="185" customFormat="1" ht="25.5" x14ac:dyDescent="0.2">
      <c r="A171" s="196">
        <v>148</v>
      </c>
      <c r="B171" s="207" t="s">
        <v>112</v>
      </c>
      <c r="C171" s="202">
        <v>807</v>
      </c>
      <c r="D171" s="237" t="s">
        <v>127</v>
      </c>
      <c r="E171" s="239" t="s">
        <v>35</v>
      </c>
      <c r="F171" s="239"/>
      <c r="G171" s="206">
        <f>G172</f>
        <v>4.16</v>
      </c>
      <c r="H171" s="206">
        <f t="shared" si="65"/>
        <v>3.7</v>
      </c>
      <c r="I171" s="206">
        <f t="shared" si="65"/>
        <v>3.7</v>
      </c>
    </row>
    <row r="172" spans="1:9" s="185" customFormat="1" x14ac:dyDescent="0.25">
      <c r="A172" s="192">
        <v>149</v>
      </c>
      <c r="B172" s="221" t="s">
        <v>28</v>
      </c>
      <c r="C172" s="202">
        <v>807</v>
      </c>
      <c r="D172" s="237" t="s">
        <v>127</v>
      </c>
      <c r="E172" s="239" t="s">
        <v>35</v>
      </c>
      <c r="F172" s="239" t="s">
        <v>99</v>
      </c>
      <c r="G172" s="206">
        <f>G173</f>
        <v>4.16</v>
      </c>
      <c r="H172" s="206">
        <f>H173</f>
        <v>3.7</v>
      </c>
      <c r="I172" s="206">
        <f>I173</f>
        <v>3.7</v>
      </c>
    </row>
    <row r="173" spans="1:9" s="185" customFormat="1" x14ac:dyDescent="0.25">
      <c r="A173" s="196">
        <v>150</v>
      </c>
      <c r="B173" s="212" t="s">
        <v>49</v>
      </c>
      <c r="C173" s="202">
        <v>807</v>
      </c>
      <c r="D173" s="237" t="s">
        <v>127</v>
      </c>
      <c r="E173" s="239" t="s">
        <v>35</v>
      </c>
      <c r="F173" s="204" t="s">
        <v>104</v>
      </c>
      <c r="G173" s="206">
        <v>4.16</v>
      </c>
      <c r="H173" s="206">
        <v>3.7</v>
      </c>
      <c r="I173" s="206">
        <v>3.7</v>
      </c>
    </row>
    <row r="174" spans="1:9" s="185" customFormat="1" ht="21" customHeight="1" x14ac:dyDescent="0.25">
      <c r="A174" s="192">
        <v>151</v>
      </c>
      <c r="B174" s="227" t="s">
        <v>39</v>
      </c>
      <c r="C174" s="202">
        <v>807</v>
      </c>
      <c r="D174" s="203" t="s">
        <v>115</v>
      </c>
      <c r="E174" s="204"/>
      <c r="F174" s="204"/>
      <c r="G174" s="206">
        <f>G175</f>
        <v>511.89</v>
      </c>
      <c r="H174" s="206">
        <f t="shared" ref="H174:I177" si="66">H175</f>
        <v>464.06</v>
      </c>
      <c r="I174" s="206">
        <f t="shared" si="66"/>
        <v>464.06</v>
      </c>
    </row>
    <row r="175" spans="1:9" s="214" customFormat="1" ht="18" customHeight="1" x14ac:dyDescent="0.25">
      <c r="A175" s="196">
        <v>152</v>
      </c>
      <c r="B175" s="197" t="s">
        <v>145</v>
      </c>
      <c r="C175" s="198">
        <v>807</v>
      </c>
      <c r="D175" s="215" t="s">
        <v>122</v>
      </c>
      <c r="E175" s="215"/>
      <c r="F175" s="215"/>
      <c r="G175" s="200">
        <f>G176</f>
        <v>511.89</v>
      </c>
      <c r="H175" s="200">
        <f t="shared" si="66"/>
        <v>464.06</v>
      </c>
      <c r="I175" s="200">
        <f t="shared" si="66"/>
        <v>464.06</v>
      </c>
    </row>
    <row r="176" spans="1:9" s="214" customFormat="1" ht="45" customHeight="1" x14ac:dyDescent="0.25">
      <c r="A176" s="192">
        <v>153</v>
      </c>
      <c r="B176" s="240" t="s">
        <v>326</v>
      </c>
      <c r="C176" s="241">
        <v>807</v>
      </c>
      <c r="D176" s="242" t="s">
        <v>209</v>
      </c>
      <c r="E176" s="242"/>
      <c r="F176" s="242"/>
      <c r="G176" s="243">
        <f>G177</f>
        <v>511.89</v>
      </c>
      <c r="H176" s="243">
        <f>H177</f>
        <v>464.06</v>
      </c>
      <c r="I176" s="243">
        <f>I177</f>
        <v>464.06</v>
      </c>
    </row>
    <row r="177" spans="1:9" s="185" customFormat="1" ht="15" x14ac:dyDescent="0.25">
      <c r="A177" s="196">
        <v>154</v>
      </c>
      <c r="B177" s="211" t="s">
        <v>29</v>
      </c>
      <c r="C177" s="202">
        <v>807</v>
      </c>
      <c r="D177" s="203" t="s">
        <v>209</v>
      </c>
      <c r="E177" s="203" t="s">
        <v>50</v>
      </c>
      <c r="F177" s="203"/>
      <c r="G177" s="206">
        <f>G178</f>
        <v>511.89</v>
      </c>
      <c r="H177" s="206">
        <f t="shared" si="66"/>
        <v>464.06</v>
      </c>
      <c r="I177" s="206">
        <f t="shared" si="66"/>
        <v>464.06</v>
      </c>
    </row>
    <row r="178" spans="1:9" s="185" customFormat="1" ht="15" x14ac:dyDescent="0.25">
      <c r="A178" s="192">
        <v>155</v>
      </c>
      <c r="B178" s="211" t="s">
        <v>34</v>
      </c>
      <c r="C178" s="202">
        <v>807</v>
      </c>
      <c r="D178" s="203" t="s">
        <v>209</v>
      </c>
      <c r="E178" s="203" t="s">
        <v>36</v>
      </c>
      <c r="F178" s="203"/>
      <c r="G178" s="228">
        <f>464.06+47.83</f>
        <v>511.89</v>
      </c>
      <c r="H178" s="228">
        <v>464.06</v>
      </c>
      <c r="I178" s="228">
        <v>464.06</v>
      </c>
    </row>
    <row r="179" spans="1:9" s="185" customFormat="1" x14ac:dyDescent="0.25">
      <c r="A179" s="196">
        <v>156</v>
      </c>
      <c r="B179" s="221" t="s">
        <v>28</v>
      </c>
      <c r="C179" s="202">
        <v>807</v>
      </c>
      <c r="D179" s="203" t="s">
        <v>209</v>
      </c>
      <c r="E179" s="203" t="s">
        <v>36</v>
      </c>
      <c r="F179" s="203" t="s">
        <v>99</v>
      </c>
      <c r="G179" s="206">
        <f t="shared" ref="G179:I180" si="67">G178</f>
        <v>511.89</v>
      </c>
      <c r="H179" s="206">
        <f t="shared" si="67"/>
        <v>464.06</v>
      </c>
      <c r="I179" s="206">
        <f t="shared" si="67"/>
        <v>464.06</v>
      </c>
    </row>
    <row r="180" spans="1:9" s="185" customFormat="1" ht="38.25" x14ac:dyDescent="0.25">
      <c r="A180" s="192">
        <v>157</v>
      </c>
      <c r="B180" s="221" t="s">
        <v>14</v>
      </c>
      <c r="C180" s="202">
        <v>807</v>
      </c>
      <c r="D180" s="203" t="s">
        <v>209</v>
      </c>
      <c r="E180" s="203" t="s">
        <v>36</v>
      </c>
      <c r="F180" s="203" t="s">
        <v>102</v>
      </c>
      <c r="G180" s="206">
        <f>G179</f>
        <v>511.89</v>
      </c>
      <c r="H180" s="206">
        <f t="shared" si="67"/>
        <v>464.06</v>
      </c>
      <c r="I180" s="206">
        <f t="shared" si="67"/>
        <v>464.06</v>
      </c>
    </row>
    <row r="181" spans="1:9" s="185" customFormat="1" ht="34.5" customHeight="1" x14ac:dyDescent="0.25">
      <c r="A181" s="196">
        <v>158</v>
      </c>
      <c r="B181" s="227" t="s">
        <v>39</v>
      </c>
      <c r="C181" s="202">
        <v>807</v>
      </c>
      <c r="D181" s="203" t="s">
        <v>115</v>
      </c>
      <c r="E181" s="204"/>
      <c r="F181" s="204"/>
      <c r="G181" s="206">
        <f>G182</f>
        <v>23.276</v>
      </c>
      <c r="H181" s="206">
        <f t="shared" ref="H181:I184" si="68">H182</f>
        <v>0</v>
      </c>
      <c r="I181" s="206">
        <f t="shared" si="68"/>
        <v>0</v>
      </c>
    </row>
    <row r="182" spans="1:9" s="214" customFormat="1" x14ac:dyDescent="0.25">
      <c r="A182" s="192">
        <v>159</v>
      </c>
      <c r="B182" s="197" t="s">
        <v>145</v>
      </c>
      <c r="C182" s="198">
        <v>807</v>
      </c>
      <c r="D182" s="215" t="s">
        <v>122</v>
      </c>
      <c r="E182" s="215"/>
      <c r="F182" s="215"/>
      <c r="G182" s="200">
        <f>G183</f>
        <v>23.276</v>
      </c>
      <c r="H182" s="200">
        <f t="shared" si="68"/>
        <v>0</v>
      </c>
      <c r="I182" s="200">
        <f t="shared" si="68"/>
        <v>0</v>
      </c>
    </row>
    <row r="183" spans="1:9" s="214" customFormat="1" ht="57" customHeight="1" x14ac:dyDescent="0.25">
      <c r="A183" s="196">
        <v>160</v>
      </c>
      <c r="B183" s="227" t="s">
        <v>142</v>
      </c>
      <c r="C183" s="202">
        <v>807</v>
      </c>
      <c r="D183" s="203" t="s">
        <v>139</v>
      </c>
      <c r="E183" s="203"/>
      <c r="F183" s="203"/>
      <c r="G183" s="206">
        <f>G184</f>
        <v>23.276</v>
      </c>
      <c r="H183" s="206">
        <f t="shared" si="68"/>
        <v>0</v>
      </c>
      <c r="I183" s="206">
        <f t="shared" si="68"/>
        <v>0</v>
      </c>
    </row>
    <row r="184" spans="1:9" s="185" customFormat="1" ht="15" x14ac:dyDescent="0.25">
      <c r="A184" s="192">
        <v>161</v>
      </c>
      <c r="B184" s="211" t="s">
        <v>29</v>
      </c>
      <c r="C184" s="202">
        <v>807</v>
      </c>
      <c r="D184" s="203" t="s">
        <v>139</v>
      </c>
      <c r="E184" s="203" t="s">
        <v>50</v>
      </c>
      <c r="F184" s="203"/>
      <c r="G184" s="206">
        <f>G185</f>
        <v>23.276</v>
      </c>
      <c r="H184" s="206">
        <f t="shared" si="68"/>
        <v>0</v>
      </c>
      <c r="I184" s="206">
        <f t="shared" si="68"/>
        <v>0</v>
      </c>
    </row>
    <row r="185" spans="1:9" s="185" customFormat="1" ht="15" x14ac:dyDescent="0.25">
      <c r="A185" s="196">
        <v>162</v>
      </c>
      <c r="B185" s="211" t="s">
        <v>34</v>
      </c>
      <c r="C185" s="202">
        <v>807</v>
      </c>
      <c r="D185" s="203" t="s">
        <v>139</v>
      </c>
      <c r="E185" s="203" t="s">
        <v>36</v>
      </c>
      <c r="F185" s="203"/>
      <c r="G185" s="228">
        <v>23.276</v>
      </c>
      <c r="H185" s="228">
        <v>0</v>
      </c>
      <c r="I185" s="228">
        <v>0</v>
      </c>
    </row>
    <row r="186" spans="1:9" s="185" customFormat="1" x14ac:dyDescent="0.25">
      <c r="A186" s="192">
        <v>163</v>
      </c>
      <c r="B186" s="221" t="s">
        <v>28</v>
      </c>
      <c r="C186" s="202">
        <v>807</v>
      </c>
      <c r="D186" s="203" t="s">
        <v>139</v>
      </c>
      <c r="E186" s="203" t="s">
        <v>36</v>
      </c>
      <c r="F186" s="203" t="s">
        <v>99</v>
      </c>
      <c r="G186" s="206">
        <f t="shared" ref="G186:I187" si="69">G185</f>
        <v>23.276</v>
      </c>
      <c r="H186" s="206">
        <f t="shared" si="69"/>
        <v>0</v>
      </c>
      <c r="I186" s="206">
        <f t="shared" si="69"/>
        <v>0</v>
      </c>
    </row>
    <row r="187" spans="1:9" s="185" customFormat="1" ht="38.25" x14ac:dyDescent="0.25">
      <c r="A187" s="196">
        <v>164</v>
      </c>
      <c r="B187" s="221" t="s">
        <v>14</v>
      </c>
      <c r="C187" s="202">
        <v>807</v>
      </c>
      <c r="D187" s="203" t="s">
        <v>139</v>
      </c>
      <c r="E187" s="203" t="s">
        <v>36</v>
      </c>
      <c r="F187" s="203" t="s">
        <v>102</v>
      </c>
      <c r="G187" s="206">
        <f>G186</f>
        <v>23.276</v>
      </c>
      <c r="H187" s="206">
        <f t="shared" si="69"/>
        <v>0</v>
      </c>
      <c r="I187" s="206">
        <f t="shared" si="69"/>
        <v>0</v>
      </c>
    </row>
    <row r="188" spans="1:9" s="214" customFormat="1" ht="29.25" customHeight="1" x14ac:dyDescent="0.25">
      <c r="A188" s="192">
        <v>165</v>
      </c>
      <c r="B188" s="226" t="s">
        <v>39</v>
      </c>
      <c r="C188" s="198">
        <v>807</v>
      </c>
      <c r="D188" s="215" t="s">
        <v>115</v>
      </c>
      <c r="E188" s="199"/>
      <c r="F188" s="199"/>
      <c r="G188" s="200">
        <f>G189</f>
        <v>5246.0739999999996</v>
      </c>
      <c r="H188" s="200">
        <f t="shared" ref="H188:I193" si="70">H189</f>
        <v>4391.6440000000002</v>
      </c>
      <c r="I188" s="200">
        <f t="shared" si="70"/>
        <v>4391.6440000000002</v>
      </c>
    </row>
    <row r="189" spans="1:9" s="185" customFormat="1" x14ac:dyDescent="0.25">
      <c r="A189" s="196">
        <v>166</v>
      </c>
      <c r="B189" s="212" t="s">
        <v>141</v>
      </c>
      <c r="C189" s="202">
        <v>807</v>
      </c>
      <c r="D189" s="203" t="s">
        <v>169</v>
      </c>
      <c r="E189" s="203"/>
      <c r="F189" s="203"/>
      <c r="G189" s="206">
        <f>G190</f>
        <v>5246.0739999999996</v>
      </c>
      <c r="H189" s="206">
        <f t="shared" si="70"/>
        <v>4391.6440000000002</v>
      </c>
      <c r="I189" s="206">
        <f t="shared" si="70"/>
        <v>4391.6440000000002</v>
      </c>
    </row>
    <row r="190" spans="1:9" s="214" customFormat="1" ht="64.5" customHeight="1" x14ac:dyDescent="0.25">
      <c r="A190" s="192">
        <v>167</v>
      </c>
      <c r="B190" s="227" t="s">
        <v>327</v>
      </c>
      <c r="C190" s="202">
        <v>807</v>
      </c>
      <c r="D190" s="203" t="s">
        <v>170</v>
      </c>
      <c r="E190" s="203"/>
      <c r="F190" s="203"/>
      <c r="G190" s="206">
        <f>G193</f>
        <v>5246.0739999999996</v>
      </c>
      <c r="H190" s="206">
        <f>H193</f>
        <v>4391.6440000000002</v>
      </c>
      <c r="I190" s="206">
        <f>I193</f>
        <v>4391.6440000000002</v>
      </c>
    </row>
    <row r="191" spans="1:9" s="214" customFormat="1" ht="19.899999999999999" customHeight="1" x14ac:dyDescent="0.25">
      <c r="A191" s="196">
        <v>168</v>
      </c>
      <c r="B191" s="211" t="s">
        <v>29</v>
      </c>
      <c r="C191" s="202">
        <v>807</v>
      </c>
      <c r="D191" s="203" t="s">
        <v>170</v>
      </c>
      <c r="E191" s="203" t="s">
        <v>50</v>
      </c>
      <c r="F191" s="203"/>
      <c r="G191" s="206">
        <f>G192</f>
        <v>5246.0739999999996</v>
      </c>
      <c r="H191" s="206">
        <f t="shared" si="70"/>
        <v>4391.6440000000002</v>
      </c>
      <c r="I191" s="206">
        <f t="shared" si="70"/>
        <v>4391.6440000000002</v>
      </c>
    </row>
    <row r="192" spans="1:9" s="214" customFormat="1" ht="19.899999999999999" customHeight="1" x14ac:dyDescent="0.25">
      <c r="A192" s="192">
        <v>169</v>
      </c>
      <c r="B192" s="227" t="s">
        <v>34</v>
      </c>
      <c r="C192" s="202">
        <v>807</v>
      </c>
      <c r="D192" s="203" t="s">
        <v>170</v>
      </c>
      <c r="E192" s="203" t="s">
        <v>36</v>
      </c>
      <c r="F192" s="203"/>
      <c r="G192" s="228">
        <v>5246.0739999999996</v>
      </c>
      <c r="H192" s="228">
        <v>4391.6440000000002</v>
      </c>
      <c r="I192" s="228">
        <v>4391.6440000000002</v>
      </c>
    </row>
    <row r="193" spans="1:9" s="185" customFormat="1" x14ac:dyDescent="0.25">
      <c r="A193" s="196">
        <v>168</v>
      </c>
      <c r="B193" s="244" t="s">
        <v>152</v>
      </c>
      <c r="C193" s="202">
        <v>807</v>
      </c>
      <c r="D193" s="203" t="s">
        <v>170</v>
      </c>
      <c r="E193" s="203" t="s">
        <v>36</v>
      </c>
      <c r="F193" s="203" t="s">
        <v>91</v>
      </c>
      <c r="G193" s="206">
        <f>G194</f>
        <v>5246.0739999999996</v>
      </c>
      <c r="H193" s="206">
        <f t="shared" si="70"/>
        <v>4391.6440000000002</v>
      </c>
      <c r="I193" s="206">
        <f t="shared" si="70"/>
        <v>4391.6440000000002</v>
      </c>
    </row>
    <row r="194" spans="1:9" s="185" customFormat="1" x14ac:dyDescent="0.25">
      <c r="A194" s="192">
        <v>169</v>
      </c>
      <c r="B194" s="244" t="s">
        <v>30</v>
      </c>
      <c r="C194" s="202">
        <v>807</v>
      </c>
      <c r="D194" s="203" t="s">
        <v>170</v>
      </c>
      <c r="E194" s="203" t="s">
        <v>36</v>
      </c>
      <c r="F194" s="203" t="s">
        <v>92</v>
      </c>
      <c r="G194" s="228">
        <v>5246.0739999999996</v>
      </c>
      <c r="H194" s="228">
        <v>4391.6440000000002</v>
      </c>
      <c r="I194" s="228">
        <v>4391.6440000000002</v>
      </c>
    </row>
    <row r="195" spans="1:9" s="214" customFormat="1" ht="21" customHeight="1" x14ac:dyDescent="0.25">
      <c r="A195" s="196">
        <v>170</v>
      </c>
      <c r="B195" s="226" t="s">
        <v>39</v>
      </c>
      <c r="C195" s="198">
        <v>807</v>
      </c>
      <c r="D195" s="215" t="s">
        <v>115</v>
      </c>
      <c r="E195" s="199"/>
      <c r="F195" s="199"/>
      <c r="G195" s="200">
        <f>G196</f>
        <v>781.6</v>
      </c>
      <c r="H195" s="200">
        <f t="shared" ref="H195:I200" si="71">H196</f>
        <v>0</v>
      </c>
      <c r="I195" s="200">
        <f t="shared" si="71"/>
        <v>0</v>
      </c>
    </row>
    <row r="196" spans="1:9" s="185" customFormat="1" x14ac:dyDescent="0.25">
      <c r="A196" s="192">
        <v>171</v>
      </c>
      <c r="B196" s="212" t="s">
        <v>141</v>
      </c>
      <c r="C196" s="202">
        <v>807</v>
      </c>
      <c r="D196" s="203" t="s">
        <v>169</v>
      </c>
      <c r="E196" s="203"/>
      <c r="F196" s="203"/>
      <c r="G196" s="206">
        <f>G197</f>
        <v>781.6</v>
      </c>
      <c r="H196" s="206">
        <f t="shared" si="71"/>
        <v>0</v>
      </c>
      <c r="I196" s="206">
        <f t="shared" si="71"/>
        <v>0</v>
      </c>
    </row>
    <row r="197" spans="1:9" s="214" customFormat="1" ht="70.900000000000006" customHeight="1" x14ac:dyDescent="0.25">
      <c r="A197" s="196">
        <v>172</v>
      </c>
      <c r="B197" s="227" t="s">
        <v>330</v>
      </c>
      <c r="C197" s="202">
        <v>807</v>
      </c>
      <c r="D197" s="203" t="s">
        <v>343</v>
      </c>
      <c r="E197" s="203"/>
      <c r="F197" s="203"/>
      <c r="G197" s="206">
        <f>G200</f>
        <v>781.6</v>
      </c>
      <c r="H197" s="206">
        <f>H200</f>
        <v>0</v>
      </c>
      <c r="I197" s="206">
        <f>I200</f>
        <v>0</v>
      </c>
    </row>
    <row r="198" spans="1:9" s="214" customFormat="1" ht="12.6" customHeight="1" x14ac:dyDescent="0.25">
      <c r="A198" s="192">
        <v>173</v>
      </c>
      <c r="B198" s="211" t="s">
        <v>29</v>
      </c>
      <c r="C198" s="245">
        <v>807</v>
      </c>
      <c r="D198" s="246" t="s">
        <v>343</v>
      </c>
      <c r="E198" s="246" t="s">
        <v>50</v>
      </c>
      <c r="F198" s="246"/>
      <c r="G198" s="247">
        <f>G199</f>
        <v>781.6</v>
      </c>
      <c r="H198" s="247">
        <f t="shared" si="71"/>
        <v>0</v>
      </c>
      <c r="I198" s="247">
        <f t="shared" si="71"/>
        <v>0</v>
      </c>
    </row>
    <row r="199" spans="1:9" s="214" customFormat="1" ht="12.6" customHeight="1" x14ac:dyDescent="0.25">
      <c r="A199" s="196">
        <v>174</v>
      </c>
      <c r="B199" s="145" t="s">
        <v>396</v>
      </c>
      <c r="C199" s="202">
        <v>807</v>
      </c>
      <c r="D199" s="203" t="s">
        <v>343</v>
      </c>
      <c r="E199" s="203" t="s">
        <v>395</v>
      </c>
      <c r="F199" s="203"/>
      <c r="G199" s="228">
        <v>781.6</v>
      </c>
      <c r="H199" s="228">
        <v>0</v>
      </c>
      <c r="I199" s="228">
        <v>0</v>
      </c>
    </row>
    <row r="200" spans="1:9" s="185" customFormat="1" ht="25.5" x14ac:dyDescent="0.25">
      <c r="A200" s="192">
        <v>173</v>
      </c>
      <c r="B200" s="145" t="s">
        <v>338</v>
      </c>
      <c r="C200" s="245">
        <v>807</v>
      </c>
      <c r="D200" s="246" t="s">
        <v>343</v>
      </c>
      <c r="E200" s="246" t="s">
        <v>395</v>
      </c>
      <c r="F200" s="246" t="s">
        <v>339</v>
      </c>
      <c r="G200" s="247">
        <f>G201</f>
        <v>781.6</v>
      </c>
      <c r="H200" s="247">
        <f t="shared" si="71"/>
        <v>0</v>
      </c>
      <c r="I200" s="247">
        <f t="shared" si="71"/>
        <v>0</v>
      </c>
    </row>
    <row r="201" spans="1:9" s="185" customFormat="1" x14ac:dyDescent="0.25">
      <c r="A201" s="196">
        <v>174</v>
      </c>
      <c r="B201" s="145" t="s">
        <v>340</v>
      </c>
      <c r="C201" s="202">
        <v>807</v>
      </c>
      <c r="D201" s="203" t="s">
        <v>343</v>
      </c>
      <c r="E201" s="203" t="s">
        <v>395</v>
      </c>
      <c r="F201" s="203" t="s">
        <v>341</v>
      </c>
      <c r="G201" s="228">
        <v>781.6</v>
      </c>
      <c r="H201" s="228">
        <v>0</v>
      </c>
      <c r="I201" s="228">
        <v>0</v>
      </c>
    </row>
    <row r="202" spans="1:9" s="185" customFormat="1" x14ac:dyDescent="0.25">
      <c r="A202" s="192">
        <v>175</v>
      </c>
      <c r="B202" s="227" t="s">
        <v>193</v>
      </c>
      <c r="C202" s="202">
        <v>807</v>
      </c>
      <c r="D202" s="248" t="s">
        <v>115</v>
      </c>
      <c r="E202" s="203"/>
      <c r="F202" s="203"/>
      <c r="G202" s="206">
        <f>G203</f>
        <v>201.715</v>
      </c>
      <c r="H202" s="206">
        <f t="shared" ref="H202:I205" si="72">H203</f>
        <v>186.59899999999999</v>
      </c>
      <c r="I202" s="206">
        <f t="shared" si="72"/>
        <v>186.59899999999999</v>
      </c>
    </row>
    <row r="203" spans="1:9" s="214" customFormat="1" ht="22.5" customHeight="1" x14ac:dyDescent="0.25">
      <c r="A203" s="196">
        <v>176</v>
      </c>
      <c r="B203" s="226" t="s">
        <v>39</v>
      </c>
      <c r="C203" s="198">
        <v>807</v>
      </c>
      <c r="D203" s="249" t="s">
        <v>115</v>
      </c>
      <c r="E203" s="215"/>
      <c r="F203" s="215"/>
      <c r="G203" s="200">
        <f>G204</f>
        <v>201.715</v>
      </c>
      <c r="H203" s="200">
        <f t="shared" si="72"/>
        <v>186.59899999999999</v>
      </c>
      <c r="I203" s="200">
        <f t="shared" si="72"/>
        <v>186.59899999999999</v>
      </c>
    </row>
    <row r="204" spans="1:9" s="185" customFormat="1" x14ac:dyDescent="0.25">
      <c r="A204" s="192">
        <v>177</v>
      </c>
      <c r="B204" s="212" t="s">
        <v>141</v>
      </c>
      <c r="C204" s="202">
        <v>807</v>
      </c>
      <c r="D204" s="204" t="s">
        <v>203</v>
      </c>
      <c r="E204" s="203"/>
      <c r="F204" s="203"/>
      <c r="G204" s="206">
        <f>G205</f>
        <v>201.715</v>
      </c>
      <c r="H204" s="206">
        <f t="shared" si="72"/>
        <v>186.59899999999999</v>
      </c>
      <c r="I204" s="206">
        <f t="shared" si="72"/>
        <v>186.59899999999999</v>
      </c>
    </row>
    <row r="205" spans="1:9" s="185" customFormat="1" ht="25.5" x14ac:dyDescent="0.25">
      <c r="A205" s="196">
        <v>178</v>
      </c>
      <c r="B205" s="212" t="s">
        <v>195</v>
      </c>
      <c r="C205" s="202">
        <v>807</v>
      </c>
      <c r="D205" s="204" t="s">
        <v>204</v>
      </c>
      <c r="E205" s="203"/>
      <c r="F205" s="203"/>
      <c r="G205" s="206">
        <f>G206</f>
        <v>201.715</v>
      </c>
      <c r="H205" s="206">
        <f t="shared" si="72"/>
        <v>186.59899999999999</v>
      </c>
      <c r="I205" s="206">
        <f t="shared" si="72"/>
        <v>186.59899999999999</v>
      </c>
    </row>
    <row r="206" spans="1:9" s="185" customFormat="1" x14ac:dyDescent="0.25">
      <c r="A206" s="192">
        <v>179</v>
      </c>
      <c r="B206" s="212" t="s">
        <v>196</v>
      </c>
      <c r="C206" s="202">
        <v>807</v>
      </c>
      <c r="D206" s="204" t="s">
        <v>204</v>
      </c>
      <c r="E206" s="203" t="s">
        <v>200</v>
      </c>
      <c r="F206" s="203" t="s">
        <v>198</v>
      </c>
      <c r="G206" s="250">
        <v>201.715</v>
      </c>
      <c r="H206" s="250">
        <v>186.59899999999999</v>
      </c>
      <c r="I206" s="250">
        <v>186.59899999999999</v>
      </c>
    </row>
    <row r="207" spans="1:9" s="185" customFormat="1" x14ac:dyDescent="0.25">
      <c r="A207" s="196">
        <v>180</v>
      </c>
      <c r="B207" s="212" t="s">
        <v>197</v>
      </c>
      <c r="C207" s="202">
        <v>807</v>
      </c>
      <c r="D207" s="204" t="s">
        <v>204</v>
      </c>
      <c r="E207" s="203" t="s">
        <v>201</v>
      </c>
      <c r="F207" s="203" t="s">
        <v>199</v>
      </c>
      <c r="G207" s="206">
        <f>G206</f>
        <v>201.715</v>
      </c>
      <c r="H207" s="206">
        <f t="shared" ref="H207:I207" si="73">H206</f>
        <v>186.59899999999999</v>
      </c>
      <c r="I207" s="206">
        <f t="shared" si="73"/>
        <v>186.59899999999999</v>
      </c>
    </row>
    <row r="208" spans="1:9" s="185" customFormat="1" x14ac:dyDescent="0.25">
      <c r="A208" s="192">
        <v>181</v>
      </c>
      <c r="B208" s="212" t="s">
        <v>3</v>
      </c>
      <c r="C208" s="251"/>
      <c r="D208" s="204"/>
      <c r="E208" s="204"/>
      <c r="F208" s="230"/>
      <c r="G208" s="228">
        <v>0</v>
      </c>
      <c r="H208" s="206">
        <v>426.41199999999998</v>
      </c>
      <c r="I208" s="206">
        <v>858.274</v>
      </c>
    </row>
    <row r="209" spans="1:9" s="185" customFormat="1" x14ac:dyDescent="0.25">
      <c r="A209" s="196">
        <v>182</v>
      </c>
      <c r="B209" s="212" t="s">
        <v>4</v>
      </c>
      <c r="C209" s="251"/>
      <c r="D209" s="204"/>
      <c r="E209" s="204"/>
      <c r="F209" s="204"/>
      <c r="G209" s="200">
        <f>G19+G76+G208</f>
        <v>24378.466949999995</v>
      </c>
      <c r="H209" s="200">
        <f>H19+H76+H208</f>
        <v>17427.589</v>
      </c>
      <c r="I209" s="200">
        <f>I19+I76+I208</f>
        <v>17550.689000000002</v>
      </c>
    </row>
    <row r="211" spans="1:9" x14ac:dyDescent="0.2">
      <c r="G211" s="252"/>
    </row>
  </sheetData>
  <autoFilter ref="A18:I252"/>
  <mergeCells count="11">
    <mergeCell ref="A14:I14"/>
    <mergeCell ref="F1:I1"/>
    <mergeCell ref="E3:I3"/>
    <mergeCell ref="F5:I5"/>
    <mergeCell ref="F6:I6"/>
    <mergeCell ref="F8:I8"/>
    <mergeCell ref="F9:I9"/>
    <mergeCell ref="F10:I10"/>
    <mergeCell ref="F11:I11"/>
    <mergeCell ref="F12:I12"/>
    <mergeCell ref="D4:I4"/>
  </mergeCells>
  <phoneticPr fontId="5" type="noConversion"/>
  <pageMargins left="0.31496062992125984" right="0.31496062992125984" top="0.35433070866141736" bottom="0.35433070866141736" header="0.31496062992125984" footer="0.31496062992125984"/>
  <pageSetup paperSize="9"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view="pageBreakPreview" topLeftCell="A31" zoomScaleSheetLayoutView="100" workbookViewId="0">
      <selection activeCell="E22" sqref="E22"/>
    </sheetView>
  </sheetViews>
  <sheetFormatPr defaultColWidth="9.140625" defaultRowHeight="12.75" x14ac:dyDescent="0.2"/>
  <cols>
    <col min="1" max="1" width="9.140625" style="53"/>
    <col min="2" max="2" width="43.5703125" style="35" customWidth="1"/>
    <col min="3" max="3" width="13.85546875" style="35" customWidth="1"/>
    <col min="4" max="4" width="12.42578125" style="35" customWidth="1"/>
    <col min="5" max="5" width="12.7109375" style="35" customWidth="1"/>
    <col min="6" max="16384" width="9.140625" style="35"/>
  </cols>
  <sheetData>
    <row r="1" spans="1:5" ht="15" x14ac:dyDescent="0.2">
      <c r="A1" s="49"/>
      <c r="B1" s="344" t="s">
        <v>410</v>
      </c>
      <c r="C1" s="344"/>
      <c r="D1" s="344"/>
      <c r="E1" s="344"/>
    </row>
    <row r="2" spans="1:5" ht="15" x14ac:dyDescent="0.2">
      <c r="A2" s="49"/>
      <c r="B2" s="151"/>
      <c r="C2" s="151"/>
      <c r="D2" s="151"/>
      <c r="E2" s="61" t="s">
        <v>400</v>
      </c>
    </row>
    <row r="3" spans="1:5" ht="12.75" customHeight="1" x14ac:dyDescent="0.2">
      <c r="A3" s="346" t="s">
        <v>402</v>
      </c>
      <c r="B3" s="346"/>
      <c r="C3" s="346"/>
      <c r="D3" s="346"/>
      <c r="E3" s="346"/>
    </row>
    <row r="4" spans="1:5" ht="15" customHeight="1" x14ac:dyDescent="0.2">
      <c r="A4" s="49"/>
      <c r="B4" s="346" t="s">
        <v>415</v>
      </c>
      <c r="C4" s="346"/>
      <c r="D4" s="346"/>
      <c r="E4" s="346"/>
    </row>
    <row r="5" spans="1:5" ht="15" customHeight="1" x14ac:dyDescent="0.2">
      <c r="A5" s="49"/>
      <c r="B5" s="346" t="s">
        <v>401</v>
      </c>
      <c r="C5" s="346"/>
      <c r="D5" s="346"/>
      <c r="E5" s="346"/>
    </row>
    <row r="6" spans="1:5" ht="15" customHeight="1" x14ac:dyDescent="0.2">
      <c r="A6" s="49"/>
      <c r="B6" s="346" t="s">
        <v>416</v>
      </c>
      <c r="C6" s="346"/>
      <c r="D6" s="346"/>
      <c r="E6" s="346"/>
    </row>
    <row r="7" spans="1:5" ht="15" x14ac:dyDescent="0.2">
      <c r="A7" s="49"/>
      <c r="B7" s="152"/>
      <c r="C7" s="152"/>
      <c r="D7" s="152"/>
      <c r="E7" s="152"/>
    </row>
    <row r="8" spans="1:5" ht="15" x14ac:dyDescent="0.2">
      <c r="A8" s="49"/>
      <c r="B8" s="344" t="s">
        <v>411</v>
      </c>
      <c r="C8" s="344"/>
      <c r="D8" s="344"/>
      <c r="E8" s="344"/>
    </row>
    <row r="9" spans="1:5" ht="15" x14ac:dyDescent="0.2">
      <c r="A9" s="49"/>
      <c r="B9" s="345" t="s">
        <v>403</v>
      </c>
      <c r="C9" s="345"/>
      <c r="D9" s="345"/>
      <c r="E9" s="345"/>
    </row>
    <row r="10" spans="1:5" ht="15" customHeight="1" x14ac:dyDescent="0.2">
      <c r="A10" s="49"/>
      <c r="B10" s="346" t="s">
        <v>404</v>
      </c>
      <c r="C10" s="346"/>
      <c r="D10" s="346"/>
      <c r="E10" s="346"/>
    </row>
    <row r="11" spans="1:5" ht="15" customHeight="1" x14ac:dyDescent="0.2">
      <c r="A11" s="49"/>
      <c r="B11" s="346" t="s">
        <v>401</v>
      </c>
      <c r="C11" s="346"/>
      <c r="D11" s="346"/>
      <c r="E11" s="346"/>
    </row>
    <row r="12" spans="1:5" x14ac:dyDescent="0.2">
      <c r="B12" s="347" t="s">
        <v>405</v>
      </c>
      <c r="C12" s="347"/>
      <c r="D12" s="347"/>
      <c r="E12" s="347"/>
    </row>
    <row r="13" spans="1:5" x14ac:dyDescent="0.2">
      <c r="B13" s="156"/>
      <c r="C13" s="156"/>
      <c r="D13" s="156"/>
      <c r="E13" s="156"/>
    </row>
    <row r="14" spans="1:5" ht="12.75" customHeight="1" x14ac:dyDescent="0.2">
      <c r="A14" s="376" t="s">
        <v>332</v>
      </c>
      <c r="B14" s="376"/>
      <c r="C14" s="376"/>
      <c r="D14" s="376"/>
      <c r="E14" s="376"/>
    </row>
    <row r="15" spans="1:5" ht="30" customHeight="1" x14ac:dyDescent="0.2">
      <c r="A15" s="376"/>
      <c r="B15" s="376"/>
      <c r="C15" s="376"/>
      <c r="D15" s="376"/>
      <c r="E15" s="376"/>
    </row>
    <row r="16" spans="1:5" x14ac:dyDescent="0.2">
      <c r="B16" s="36"/>
      <c r="C16" s="28"/>
      <c r="D16" s="375" t="s">
        <v>55</v>
      </c>
      <c r="E16" s="375"/>
    </row>
    <row r="17" spans="1:5" s="31" customFormat="1" ht="30" customHeight="1" x14ac:dyDescent="0.2">
      <c r="A17" s="54" t="s">
        <v>21</v>
      </c>
      <c r="B17" s="45" t="s">
        <v>183</v>
      </c>
      <c r="C17" s="46" t="s">
        <v>261</v>
      </c>
      <c r="D17" s="46" t="s">
        <v>324</v>
      </c>
      <c r="E17" s="46" t="s">
        <v>329</v>
      </c>
    </row>
    <row r="18" spans="1:5" s="34" customFormat="1" ht="18.75" customHeight="1" x14ac:dyDescent="0.25">
      <c r="A18" s="43">
        <v>1</v>
      </c>
      <c r="B18" s="47">
        <v>2</v>
      </c>
      <c r="C18" s="47">
        <v>3</v>
      </c>
      <c r="D18" s="47">
        <v>4</v>
      </c>
      <c r="E18" s="47">
        <v>5</v>
      </c>
    </row>
    <row r="19" spans="1:5" s="31" customFormat="1" ht="46.5" customHeight="1" x14ac:dyDescent="0.2">
      <c r="A19" s="54">
        <v>1</v>
      </c>
      <c r="B19" s="48" t="s">
        <v>206</v>
      </c>
      <c r="C19" s="160">
        <v>5041.5</v>
      </c>
      <c r="D19" s="160">
        <v>5041.5</v>
      </c>
      <c r="E19" s="160">
        <v>5041.5</v>
      </c>
    </row>
    <row r="20" spans="1:5" s="31" customFormat="1" ht="44.25" customHeight="1" x14ac:dyDescent="0.2">
      <c r="A20" s="54">
        <v>2</v>
      </c>
      <c r="B20" s="25" t="s">
        <v>207</v>
      </c>
      <c r="C20" s="161">
        <f>12505.065-652.17</f>
        <v>11852.895</v>
      </c>
      <c r="D20" s="161">
        <v>10586.189</v>
      </c>
      <c r="E20" s="161">
        <v>10537.189</v>
      </c>
    </row>
    <row r="21" spans="1:5" s="31" customFormat="1" ht="44.25" customHeight="1" x14ac:dyDescent="0.2">
      <c r="A21" s="54">
        <v>3</v>
      </c>
      <c r="B21" s="25" t="s">
        <v>345</v>
      </c>
      <c r="C21" s="161">
        <v>99.5</v>
      </c>
      <c r="D21" s="161">
        <v>99.5</v>
      </c>
      <c r="E21" s="161">
        <v>99.5</v>
      </c>
    </row>
    <row r="22" spans="1:5" s="31" customFormat="1" ht="44.25" customHeight="1" x14ac:dyDescent="0.2">
      <c r="A22" s="54">
        <v>4</v>
      </c>
      <c r="B22" s="25" t="s">
        <v>381</v>
      </c>
      <c r="C22" s="161">
        <v>5.5</v>
      </c>
      <c r="D22" s="161">
        <v>0</v>
      </c>
      <c r="E22" s="161">
        <v>0</v>
      </c>
    </row>
    <row r="23" spans="1:5" s="31" customFormat="1" ht="52.5" customHeight="1" x14ac:dyDescent="0.2">
      <c r="A23" s="54">
        <v>5</v>
      </c>
      <c r="B23" s="32" t="s">
        <v>256</v>
      </c>
      <c r="C23" s="162">
        <f>14+229.2+1.7</f>
        <v>244.89999999999998</v>
      </c>
      <c r="D23" s="162">
        <f>15.2+252.7</f>
        <v>267.89999999999998</v>
      </c>
      <c r="E23" s="162">
        <v>282</v>
      </c>
    </row>
    <row r="24" spans="1:5" s="31" customFormat="1" ht="77.25" customHeight="1" x14ac:dyDescent="0.2">
      <c r="A24" s="54">
        <v>6</v>
      </c>
      <c r="B24" s="32" t="s">
        <v>208</v>
      </c>
      <c r="C24" s="163">
        <v>4.16</v>
      </c>
      <c r="D24" s="163">
        <v>3.7</v>
      </c>
      <c r="E24" s="163">
        <v>3.7</v>
      </c>
    </row>
    <row r="25" spans="1:5" s="31" customFormat="1" ht="77.25" customHeight="1" x14ac:dyDescent="0.2">
      <c r="A25" s="54">
        <v>7</v>
      </c>
      <c r="B25" s="32" t="s">
        <v>346</v>
      </c>
      <c r="C25" s="163">
        <v>1624.7</v>
      </c>
      <c r="D25" s="163">
        <v>0</v>
      </c>
      <c r="E25" s="163">
        <v>0</v>
      </c>
    </row>
    <row r="26" spans="1:5" s="31" customFormat="1" ht="77.25" customHeight="1" x14ac:dyDescent="0.2">
      <c r="A26" s="54">
        <v>8</v>
      </c>
      <c r="B26" s="32" t="s">
        <v>347</v>
      </c>
      <c r="C26" s="163">
        <v>1293.04</v>
      </c>
      <c r="D26" s="163">
        <v>0</v>
      </c>
      <c r="E26" s="163">
        <v>0</v>
      </c>
    </row>
    <row r="27" spans="1:5" s="31" customFormat="1" ht="77.25" customHeight="1" x14ac:dyDescent="0.2">
      <c r="A27" s="54">
        <v>9</v>
      </c>
      <c r="B27" s="32" t="s">
        <v>348</v>
      </c>
      <c r="C27" s="163">
        <v>417.87</v>
      </c>
      <c r="D27" s="163">
        <v>0</v>
      </c>
      <c r="E27" s="163">
        <v>0</v>
      </c>
    </row>
    <row r="28" spans="1:5" s="31" customFormat="1" ht="77.25" customHeight="1" x14ac:dyDescent="0.2">
      <c r="A28" s="146">
        <v>10</v>
      </c>
      <c r="B28" s="147" t="s">
        <v>398</v>
      </c>
      <c r="C28" s="164">
        <v>918.33333000000005</v>
      </c>
      <c r="D28" s="164">
        <v>0</v>
      </c>
      <c r="E28" s="164">
        <v>0</v>
      </c>
    </row>
    <row r="29" spans="1:5" s="44" customFormat="1" ht="20.25" customHeight="1" x14ac:dyDescent="0.2">
      <c r="A29" s="54">
        <v>12</v>
      </c>
      <c r="B29" s="33" t="s">
        <v>4</v>
      </c>
      <c r="C29" s="165">
        <f>SUM(C19:C28)</f>
        <v>21502.398330000004</v>
      </c>
      <c r="D29" s="165">
        <f>SUM(D19:D28)</f>
        <v>15998.789000000001</v>
      </c>
      <c r="E29" s="165">
        <f>SUM(E19:E28)</f>
        <v>15963.889000000001</v>
      </c>
    </row>
  </sheetData>
  <mergeCells count="12">
    <mergeCell ref="D16:E16"/>
    <mergeCell ref="A14:E15"/>
    <mergeCell ref="B1:E1"/>
    <mergeCell ref="A3:E3"/>
    <mergeCell ref="B4:E4"/>
    <mergeCell ref="B11:E11"/>
    <mergeCell ref="B12:E12"/>
    <mergeCell ref="B5:E5"/>
    <mergeCell ref="B6:E6"/>
    <mergeCell ref="B8:E8"/>
    <mergeCell ref="B9:E9"/>
    <mergeCell ref="B10:E10"/>
  </mergeCells>
  <pageMargins left="0.11811023622047245" right="0.11811023622047245" top="0.15748031496062992" bottom="0.15748031496062992" header="0.31496062992125984" footer="0.31496062992125984"/>
  <pageSetup paperSize="9" scale="90" orientation="portrait" r:id="rId1"/>
  <rowBreaks count="1" manualBreakCount="1">
    <brk id="2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view="pageBreakPreview" topLeftCell="A19" zoomScaleSheetLayoutView="100" workbookViewId="0">
      <selection activeCell="J15" sqref="J15"/>
    </sheetView>
  </sheetViews>
  <sheetFormatPr defaultColWidth="9.140625" defaultRowHeight="12.75" x14ac:dyDescent="0.2"/>
  <cols>
    <col min="1" max="1" width="6.140625" style="35" customWidth="1"/>
    <col min="2" max="2" width="45.42578125" style="35" customWidth="1"/>
    <col min="3" max="3" width="13.85546875" style="35" customWidth="1"/>
    <col min="4" max="4" width="12.42578125" style="35" customWidth="1"/>
    <col min="5" max="5" width="12.7109375" style="35" customWidth="1"/>
    <col min="6" max="16384" width="9.140625" style="35"/>
  </cols>
  <sheetData>
    <row r="1" spans="1:5" ht="15" x14ac:dyDescent="0.2">
      <c r="A1" s="49"/>
      <c r="B1" s="344" t="s">
        <v>411</v>
      </c>
      <c r="C1" s="344"/>
      <c r="D1" s="344"/>
      <c r="E1" s="344"/>
    </row>
    <row r="2" spans="1:5" ht="15" x14ac:dyDescent="0.2">
      <c r="A2" s="49"/>
      <c r="B2" s="151"/>
      <c r="C2" s="151"/>
      <c r="D2" s="151"/>
      <c r="E2" s="61" t="s">
        <v>400</v>
      </c>
    </row>
    <row r="3" spans="1:5" ht="12.75" customHeight="1" x14ac:dyDescent="0.2">
      <c r="A3" s="346" t="s">
        <v>402</v>
      </c>
      <c r="B3" s="346"/>
      <c r="C3" s="346"/>
      <c r="D3" s="346"/>
      <c r="E3" s="346"/>
    </row>
    <row r="4" spans="1:5" ht="15" customHeight="1" x14ac:dyDescent="0.2">
      <c r="A4" s="49"/>
      <c r="B4" s="346" t="s">
        <v>415</v>
      </c>
      <c r="C4" s="346"/>
      <c r="D4" s="346"/>
      <c r="E4" s="346"/>
    </row>
    <row r="5" spans="1:5" ht="15" customHeight="1" x14ac:dyDescent="0.2">
      <c r="A5" s="49"/>
      <c r="B5" s="346" t="s">
        <v>401</v>
      </c>
      <c r="C5" s="346"/>
      <c r="D5" s="346"/>
      <c r="E5" s="346"/>
    </row>
    <row r="6" spans="1:5" ht="15" customHeight="1" x14ac:dyDescent="0.2">
      <c r="A6" s="49"/>
      <c r="B6" s="346" t="s">
        <v>416</v>
      </c>
      <c r="C6" s="346"/>
      <c r="D6" s="346"/>
      <c r="E6" s="346"/>
    </row>
    <row r="7" spans="1:5" ht="15" x14ac:dyDescent="0.2">
      <c r="A7" s="49"/>
      <c r="B7" s="152"/>
      <c r="C7" s="152"/>
      <c r="D7" s="152"/>
      <c r="E7" s="152"/>
    </row>
    <row r="8" spans="1:5" ht="15" x14ac:dyDescent="0.2">
      <c r="A8" s="49"/>
      <c r="B8" s="344" t="s">
        <v>412</v>
      </c>
      <c r="C8" s="344"/>
      <c r="D8" s="344"/>
      <c r="E8" s="344"/>
    </row>
    <row r="9" spans="1:5" ht="15" x14ac:dyDescent="0.2">
      <c r="A9" s="49"/>
      <c r="B9" s="345" t="s">
        <v>403</v>
      </c>
      <c r="C9" s="345"/>
      <c r="D9" s="345"/>
      <c r="E9" s="345"/>
    </row>
    <row r="10" spans="1:5" ht="15" customHeight="1" x14ac:dyDescent="0.2">
      <c r="A10" s="49"/>
      <c r="B10" s="346" t="s">
        <v>404</v>
      </c>
      <c r="C10" s="346"/>
      <c r="D10" s="346"/>
      <c r="E10" s="346"/>
    </row>
    <row r="11" spans="1:5" ht="16.5" customHeight="1" x14ac:dyDescent="0.2">
      <c r="A11" s="49"/>
      <c r="B11" s="346" t="s">
        <v>401</v>
      </c>
      <c r="C11" s="346"/>
      <c r="D11" s="346"/>
      <c r="E11" s="346"/>
    </row>
    <row r="12" spans="1:5" ht="16.5" customHeight="1" x14ac:dyDescent="0.2">
      <c r="A12" s="49"/>
      <c r="B12" s="347" t="s">
        <v>405</v>
      </c>
      <c r="C12" s="347"/>
      <c r="D12" s="347"/>
      <c r="E12" s="347"/>
    </row>
    <row r="14" spans="1:5" ht="12.75" customHeight="1" x14ac:dyDescent="0.2">
      <c r="A14" s="376" t="s">
        <v>331</v>
      </c>
      <c r="B14" s="376"/>
      <c r="C14" s="376"/>
      <c r="D14" s="376"/>
      <c r="E14" s="376"/>
    </row>
    <row r="15" spans="1:5" ht="54" customHeight="1" x14ac:dyDescent="0.2">
      <c r="A15" s="376"/>
      <c r="B15" s="376"/>
      <c r="C15" s="376"/>
      <c r="D15" s="376"/>
      <c r="E15" s="376"/>
    </row>
    <row r="17" spans="1:5" x14ac:dyDescent="0.2">
      <c r="B17" s="36"/>
      <c r="C17" s="28"/>
      <c r="D17" s="377" t="s">
        <v>55</v>
      </c>
      <c r="E17" s="377"/>
    </row>
    <row r="18" spans="1:5" s="31" customFormat="1" ht="30" customHeight="1" x14ac:dyDescent="0.2">
      <c r="A18" s="55" t="s">
        <v>21</v>
      </c>
      <c r="B18" s="38" t="s">
        <v>183</v>
      </c>
      <c r="C18" s="9" t="s">
        <v>261</v>
      </c>
      <c r="D18" s="9" t="s">
        <v>324</v>
      </c>
      <c r="E18" s="9" t="s">
        <v>329</v>
      </c>
    </row>
    <row r="19" spans="1:5" s="31" customFormat="1" ht="22.5" customHeight="1" x14ac:dyDescent="0.2">
      <c r="A19" s="43">
        <v>1</v>
      </c>
      <c r="B19" s="43">
        <v>2</v>
      </c>
      <c r="C19" s="43">
        <v>3</v>
      </c>
      <c r="D19" s="43">
        <v>4</v>
      </c>
      <c r="E19" s="43">
        <v>5</v>
      </c>
    </row>
    <row r="20" spans="1:5" s="31" customFormat="1" ht="64.5" customHeight="1" x14ac:dyDescent="0.2">
      <c r="A20" s="54">
        <v>1</v>
      </c>
      <c r="B20" s="30" t="s">
        <v>142</v>
      </c>
      <c r="C20" s="157">
        <v>23.276</v>
      </c>
      <c r="D20" s="157">
        <v>0</v>
      </c>
      <c r="E20" s="157">
        <v>0</v>
      </c>
    </row>
    <row r="21" spans="1:5" s="31" customFormat="1" ht="68.25" customHeight="1" x14ac:dyDescent="0.2">
      <c r="A21" s="54">
        <v>2</v>
      </c>
      <c r="B21" s="32" t="s">
        <v>321</v>
      </c>
      <c r="C21" s="158">
        <f>464.06+47.83</f>
        <v>511.89</v>
      </c>
      <c r="D21" s="158">
        <v>464.06</v>
      </c>
      <c r="E21" s="158">
        <v>464.06</v>
      </c>
    </row>
    <row r="22" spans="1:5" s="31" customFormat="1" ht="72.599999999999994" customHeight="1" x14ac:dyDescent="0.2">
      <c r="A22" s="54">
        <v>3</v>
      </c>
      <c r="B22" s="32" t="s">
        <v>322</v>
      </c>
      <c r="C22" s="158">
        <v>5246.0739999999996</v>
      </c>
      <c r="D22" s="158">
        <f t="shared" ref="D22:E22" si="0">1080.619+3311.025</f>
        <v>4391.6440000000002</v>
      </c>
      <c r="E22" s="158">
        <f t="shared" si="0"/>
        <v>4391.6440000000002</v>
      </c>
    </row>
    <row r="23" spans="1:5" s="31" customFormat="1" ht="122.45" customHeight="1" x14ac:dyDescent="0.2">
      <c r="A23" s="54">
        <v>4</v>
      </c>
      <c r="B23" s="30" t="s">
        <v>344</v>
      </c>
      <c r="C23" s="158">
        <v>30.013999999999999</v>
      </c>
      <c r="D23" s="158">
        <v>0</v>
      </c>
      <c r="E23" s="158">
        <v>0</v>
      </c>
    </row>
    <row r="24" spans="1:5" s="31" customFormat="1" ht="113.45" customHeight="1" x14ac:dyDescent="0.2">
      <c r="A24" s="54">
        <v>5</v>
      </c>
      <c r="B24" s="30" t="s">
        <v>363</v>
      </c>
      <c r="C24" s="158">
        <v>1780.7884200000001</v>
      </c>
      <c r="D24" s="158">
        <v>0</v>
      </c>
      <c r="E24" s="158">
        <v>0</v>
      </c>
    </row>
    <row r="25" spans="1:5" s="44" customFormat="1" ht="25.5" customHeight="1" x14ac:dyDescent="0.2">
      <c r="A25" s="54">
        <v>6</v>
      </c>
      <c r="B25" s="33" t="s">
        <v>4</v>
      </c>
      <c r="C25" s="159">
        <f>SUM(C20:C24)</f>
        <v>7592.0424199999998</v>
      </c>
      <c r="D25" s="159">
        <f>SUM(D20:D24)</f>
        <v>4855.7040000000006</v>
      </c>
      <c r="E25" s="159">
        <f>SUM(E20:E24)</f>
        <v>4855.7040000000006</v>
      </c>
    </row>
  </sheetData>
  <mergeCells count="12">
    <mergeCell ref="D17:E17"/>
    <mergeCell ref="A14:E15"/>
    <mergeCell ref="B1:E1"/>
    <mergeCell ref="A3:E3"/>
    <mergeCell ref="B4:E4"/>
    <mergeCell ref="B5:E5"/>
    <mergeCell ref="B12:E12"/>
    <mergeCell ref="B6:E6"/>
    <mergeCell ref="B8:E8"/>
    <mergeCell ref="B9:E9"/>
    <mergeCell ref="B10:E10"/>
    <mergeCell ref="B11:E11"/>
  </mergeCells>
  <pageMargins left="0.11811023622047245" right="0.11811023622047245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'Приложение 2'!Заголовки_для_печати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Imba</dc:creator>
  <cp:lastModifiedBy>Марина С. Кидяева</cp:lastModifiedBy>
  <cp:lastPrinted>2025-12-10T09:21:58Z</cp:lastPrinted>
  <dcterms:created xsi:type="dcterms:W3CDTF">2010-03-12T03:41:40Z</dcterms:created>
  <dcterms:modified xsi:type="dcterms:W3CDTF">2025-12-18T03:21:42Z</dcterms:modified>
</cp:coreProperties>
</file>